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20" tabRatio="960" activeTab="0"/>
  </bookViews>
  <sheets>
    <sheet name="Innehåll" sheetId="1" r:id="rId1"/>
    <sheet name="Introduktion" sheetId="2" r:id="rId2"/>
    <sheet name="Rapport - Klimatråd" sheetId="3" r:id="rId3"/>
    <sheet name="Dashboard" sheetId="4" r:id="rId4"/>
    <sheet name="Sammanfattn GHG" sheetId="5" r:id="rId5"/>
    <sheet name="Sammanfattn Energi" sheetId="6" r:id="rId6"/>
    <sheet name="Lokaler och produktion" sheetId="7" r:id="rId7"/>
    <sheet name="Övriga bränslen" sheetId="8" r:id="rId8"/>
    <sheet name="Köldmedieläckage" sheetId="9" r:id="rId9"/>
    <sheet name="Transporter - egna fordon" sheetId="10" r:id="rId10"/>
    <sheet name="Tjänsteresor flyg" sheetId="11" r:id="rId11"/>
    <sheet name="Tjänsteresor hyrbil" sheetId="12" r:id="rId12"/>
    <sheet name="Tjänsteresor privatbil" sheetId="13" r:id="rId13"/>
    <sheet name="Emissionsfaktorer mm" sheetId="14" r:id="rId14"/>
    <sheet name="Blad1" sheetId="15" r:id="rId15"/>
  </sheets>
  <definedNames>
    <definedName name="_xlfn.IFERROR" hidden="1">#NAME?</definedName>
  </definedNames>
  <calcPr fullCalcOnLoad="1"/>
</workbook>
</file>

<file path=xl/comments10.xml><?xml version="1.0" encoding="utf-8"?>
<comments xmlns="http://schemas.openxmlformats.org/spreadsheetml/2006/main">
  <authors>
    <author>Annelie Wiklund</author>
  </authors>
  <commentList>
    <comment ref="Q6" authorId="0">
      <text>
        <r>
          <rPr>
            <b/>
            <sz val="9"/>
            <rFont val="Tahoma"/>
            <family val="2"/>
          </rPr>
          <t>Annelie Wiklund:</t>
        </r>
        <r>
          <rPr>
            <sz val="9"/>
            <rFont val="Tahoma"/>
            <family val="2"/>
          </rPr>
          <t xml:space="preserve">
OBS! Olika andel förbybart olika år - beaktas i emissionsfaktorerna.</t>
        </r>
      </text>
    </comment>
  </commentList>
</comments>
</file>

<file path=xl/comments14.xml><?xml version="1.0" encoding="utf-8"?>
<comments xmlns="http://schemas.openxmlformats.org/spreadsheetml/2006/main">
  <authors>
    <author>Annelie Wiklund</author>
  </authors>
  <commentList>
    <comment ref="D73" authorId="0">
      <text>
        <r>
          <rPr>
            <b/>
            <sz val="9"/>
            <rFont val="Tahoma"/>
            <family val="2"/>
          </rPr>
          <t>Annelie Wiklund:</t>
        </r>
        <r>
          <rPr>
            <sz val="9"/>
            <rFont val="Tahoma"/>
            <family val="2"/>
          </rPr>
          <t xml:space="preserve">
Utfall 2016:
4,5 vol% FAME 
12,3 vol% HVO</t>
        </r>
      </text>
    </comment>
    <comment ref="C73" authorId="0">
      <text>
        <r>
          <rPr>
            <b/>
            <sz val="9"/>
            <rFont val="Tahoma"/>
            <family val="2"/>
          </rPr>
          <t>Annelie Wiklund:</t>
        </r>
        <r>
          <rPr>
            <sz val="9"/>
            <rFont val="Tahoma"/>
            <family val="2"/>
          </rPr>
          <t xml:space="preserve">
Bensin med 
5 vol% etanol</t>
        </r>
      </text>
    </comment>
    <comment ref="H73" authorId="0">
      <text>
        <r>
          <rPr>
            <b/>
            <sz val="9"/>
            <rFont val="Tahoma"/>
            <family val="2"/>
          </rPr>
          <t>Annelie Wiklund:</t>
        </r>
        <r>
          <rPr>
            <sz val="9"/>
            <rFont val="Tahoma"/>
            <family val="2"/>
          </rPr>
          <t xml:space="preserve">
81 vol% etanol 19 vol% bensin</t>
        </r>
      </text>
    </comment>
    <comment ref="J73" authorId="0">
      <text>
        <r>
          <rPr>
            <b/>
            <sz val="9"/>
            <rFont val="Tahoma"/>
            <family val="2"/>
          </rPr>
          <t>Annelie Wiklund:</t>
        </r>
        <r>
          <rPr>
            <sz val="9"/>
            <rFont val="Tahoma"/>
            <family val="2"/>
          </rPr>
          <t xml:space="preserve">
83 vol% (82 vikt% 81 energi%) biogas, 
17 vol% (18 vikt% 19 energi%) naturgas</t>
        </r>
      </text>
    </comment>
    <comment ref="K73" authorId="0">
      <text>
        <r>
          <rPr>
            <b/>
            <sz val="9"/>
            <rFont val="Tahoma"/>
            <family val="2"/>
          </rPr>
          <t>Annelie Wiklund:</t>
        </r>
        <r>
          <rPr>
            <sz val="9"/>
            <rFont val="Tahoma"/>
            <family val="2"/>
          </rPr>
          <t xml:space="preserve">
hämtat från Drivmedelsfakta 2015 från gröna bilister. Avser 
2014.</t>
        </r>
      </text>
    </comment>
    <comment ref="M73" authorId="0">
      <text>
        <r>
          <rPr>
            <b/>
            <sz val="9"/>
            <rFont val="Tahoma"/>
            <family val="2"/>
          </rPr>
          <t>Annelie Wiklund:</t>
        </r>
        <r>
          <rPr>
            <sz val="9"/>
            <rFont val="Tahoma"/>
            <family val="2"/>
          </rPr>
          <t xml:space="preserve">
hämtat från Drivmedelsfakta 2015 från gröna bilister. Avser 
2014.
</t>
        </r>
      </text>
    </comment>
    <comment ref="L77" authorId="0">
      <text>
        <r>
          <rPr>
            <b/>
            <sz val="9"/>
            <rFont val="Tahoma"/>
            <family val="2"/>
          </rPr>
          <t>Annelie Wiklund:</t>
        </r>
        <r>
          <rPr>
            <sz val="9"/>
            <rFont val="Tahoma"/>
            <family val="2"/>
          </rPr>
          <t xml:space="preserve">
beräknat utifrån aktuell sammanställning det året, se ovan)</t>
        </r>
      </text>
    </comment>
    <comment ref="M77" authorId="0">
      <text>
        <r>
          <rPr>
            <b/>
            <sz val="9"/>
            <rFont val="Tahoma"/>
            <family val="2"/>
          </rPr>
          <t>Annelie Wiklund:</t>
        </r>
        <r>
          <rPr>
            <sz val="9"/>
            <rFont val="Tahoma"/>
            <family val="2"/>
          </rPr>
          <t xml:space="preserve">
beräknat utifrån aktuell sammanställning det året, se ovan)</t>
        </r>
      </text>
    </comment>
    <comment ref="I77" authorId="0">
      <text>
        <r>
          <rPr>
            <b/>
            <sz val="9"/>
            <rFont val="Tahoma"/>
            <family val="2"/>
          </rPr>
          <t>Annelie Wiklund:</t>
        </r>
        <r>
          <rPr>
            <sz val="9"/>
            <rFont val="Tahoma"/>
            <family val="2"/>
          </rPr>
          <t xml:space="preserve">
beräknat utifrån aktuell sammanställning det året, se ovan)</t>
        </r>
      </text>
    </comment>
    <comment ref="L73" authorId="0">
      <text>
        <r>
          <rPr>
            <b/>
            <sz val="9"/>
            <rFont val="Tahoma"/>
            <family val="2"/>
          </rPr>
          <t>Annelie Wiklund:</t>
        </r>
        <r>
          <rPr>
            <sz val="9"/>
            <rFont val="Tahoma"/>
            <family val="2"/>
          </rPr>
          <t xml:space="preserve">
Detta är hämtat från Fordonsgas. Beräkningen är baserad på IVLs beräkningsmetod som även tar hänsyn till övriga positiva samhällseffekter som tex att rötresten ersätter handelsgödsel. Om man beräknar enligt EU-direktiv blir siffran ungefär 1,1. Vi utgår tillsvidare från att man ska beräkna wtw-värdet så rätt som möjligt och väljer därför ar Fordonsgas siffror.</t>
        </r>
      </text>
    </comment>
    <comment ref="N73" authorId="0">
      <text>
        <r>
          <rPr>
            <b/>
            <sz val="9"/>
            <rFont val="Tahoma"/>
            <family val="2"/>
          </rPr>
          <t>Annelie Wiklund:</t>
        </r>
        <r>
          <rPr>
            <sz val="9"/>
            <rFont val="Tahoma"/>
            <family val="2"/>
          </rPr>
          <t xml:space="preserve">
hämtat från Drivmedelsfakta 2015 från gröna bilister. Avser 
2014.</t>
        </r>
      </text>
    </comment>
    <comment ref="D84" authorId="0">
      <text>
        <r>
          <rPr>
            <b/>
            <sz val="9"/>
            <rFont val="Tahoma"/>
            <family val="2"/>
          </rPr>
          <t>Annelie Wiklund:</t>
        </r>
        <r>
          <rPr>
            <sz val="9"/>
            <rFont val="Tahoma"/>
            <family val="2"/>
          </rPr>
          <t xml:space="preserve">
blev länakd till Håbo!??
</t>
        </r>
      </text>
    </comment>
    <comment ref="C9" authorId="0">
      <text>
        <r>
          <rPr>
            <b/>
            <sz val="9"/>
            <rFont val="Tahoma"/>
            <family val="2"/>
          </rPr>
          <t>Annelie Wiklund:</t>
        </r>
        <r>
          <rPr>
            <sz val="9"/>
            <rFont val="Tahoma"/>
            <family val="2"/>
          </rPr>
          <t xml:space="preserve">
Finns fjärrkyla någon annan stans än i Jönköping??</t>
        </r>
      </text>
    </comment>
    <comment ref="E8" authorId="0">
      <text>
        <r>
          <rPr>
            <b/>
            <sz val="9"/>
            <rFont val="Tahoma"/>
            <family val="2"/>
          </rPr>
          <t>Annelie Wiklund:</t>
        </r>
        <r>
          <rPr>
            <sz val="9"/>
            <rFont val="Tahoma"/>
            <family val="2"/>
          </rPr>
          <t xml:space="preserve">
Eksjö tätort</t>
        </r>
      </text>
    </comment>
    <comment ref="F8" authorId="0">
      <text>
        <r>
          <rPr>
            <b/>
            <sz val="9"/>
            <rFont val="Tahoma"/>
            <family val="2"/>
          </rPr>
          <t>Annelie Wiklund:</t>
        </r>
        <r>
          <rPr>
            <sz val="9"/>
            <rFont val="Tahoma"/>
            <family val="2"/>
          </rPr>
          <t xml:space="preserve">
Gislaved tätort
</t>
        </r>
      </text>
    </comment>
    <comment ref="H8" authorId="0">
      <text>
        <r>
          <rPr>
            <b/>
            <sz val="9"/>
            <rFont val="Tahoma"/>
            <family val="2"/>
          </rPr>
          <t>Annelie Wiklund:</t>
        </r>
        <r>
          <rPr>
            <sz val="9"/>
            <rFont val="Tahoma"/>
            <family val="2"/>
          </rPr>
          <t xml:space="preserve">
Jönköpings tätort</t>
        </r>
      </text>
    </comment>
    <comment ref="K8" authorId="0">
      <text>
        <r>
          <rPr>
            <b/>
            <sz val="9"/>
            <rFont val="Tahoma"/>
            <family val="2"/>
          </rPr>
          <t>Annelie Wiklund:</t>
        </r>
        <r>
          <rPr>
            <sz val="9"/>
            <rFont val="Tahoma"/>
            <family val="2"/>
          </rPr>
          <t xml:space="preserve">
Vetlanda tätort</t>
        </r>
      </text>
    </comment>
    <comment ref="M8" authorId="0">
      <text>
        <r>
          <rPr>
            <b/>
            <sz val="9"/>
            <rFont val="Tahoma"/>
            <family val="2"/>
          </rPr>
          <t>Annelie Wiklund:</t>
        </r>
        <r>
          <rPr>
            <sz val="9"/>
            <rFont val="Tahoma"/>
            <family val="2"/>
          </rPr>
          <t xml:space="preserve">
Vaggryds tätort</t>
        </r>
      </text>
    </comment>
    <comment ref="N8" authorId="0">
      <text>
        <r>
          <rPr>
            <b/>
            <sz val="9"/>
            <rFont val="Tahoma"/>
            <family val="2"/>
          </rPr>
          <t>Annelie Wiklund:</t>
        </r>
        <r>
          <rPr>
            <sz val="9"/>
            <rFont val="Tahoma"/>
            <family val="2"/>
          </rPr>
          <t xml:space="preserve">
Skillingaryd tätort</t>
        </r>
      </text>
    </comment>
    <comment ref="O8" authorId="0">
      <text>
        <r>
          <rPr>
            <b/>
            <sz val="9"/>
            <rFont val="Tahoma"/>
            <family val="2"/>
          </rPr>
          <t>Annelie Wiklund:</t>
        </r>
        <r>
          <rPr>
            <sz val="9"/>
            <rFont val="Tahoma"/>
            <family val="2"/>
          </rPr>
          <t xml:space="preserve">
Värnamo tätort</t>
        </r>
      </text>
    </comment>
    <comment ref="E71" authorId="0">
      <text>
        <r>
          <rPr>
            <b/>
            <sz val="9"/>
            <rFont val="Tahoma"/>
            <family val="2"/>
          </rPr>
          <t>Annelie Wiklund:</t>
        </r>
        <r>
          <rPr>
            <sz val="9"/>
            <rFont val="Tahoma"/>
            <family val="2"/>
          </rPr>
          <t xml:space="preserve">
OBS! Väg in i emissionsfaktorerna att andelen förnybart har varierat de olika åren!</t>
        </r>
      </text>
    </comment>
    <comment ref="O83" authorId="0">
      <text>
        <r>
          <rPr>
            <b/>
            <sz val="9"/>
            <rFont val="Tahoma"/>
            <family val="2"/>
          </rPr>
          <t>Annelie Wiklund:</t>
        </r>
        <r>
          <rPr>
            <sz val="9"/>
            <rFont val="Tahoma"/>
            <family val="2"/>
          </rPr>
          <t xml:space="preserve">
Det fanns inte på länsnivå på den här länken - kan det finnas någon annanstans?</t>
        </r>
      </text>
    </comment>
  </commentList>
</comments>
</file>

<file path=xl/sharedStrings.xml><?xml version="1.0" encoding="utf-8"?>
<sst xmlns="http://schemas.openxmlformats.org/spreadsheetml/2006/main" count="427" uniqueCount="264">
  <si>
    <t>År</t>
  </si>
  <si>
    <t>Antal körda km</t>
  </si>
  <si>
    <t>Transporter</t>
  </si>
  <si>
    <t>Vatten och avlopp</t>
  </si>
  <si>
    <t>ton</t>
  </si>
  <si>
    <t>MWh</t>
  </si>
  <si>
    <t xml:space="preserve">El </t>
  </si>
  <si>
    <t xml:space="preserve">Pellets </t>
  </si>
  <si>
    <t xml:space="preserve">Fjärrvärme </t>
  </si>
  <si>
    <t xml:space="preserve">Fjärrkyla </t>
  </si>
  <si>
    <r>
      <t>m</t>
    </r>
    <r>
      <rPr>
        <b/>
        <vertAlign val="superscript"/>
        <sz val="9"/>
        <rFont val="Arial"/>
        <family val="2"/>
      </rPr>
      <t>3</t>
    </r>
  </si>
  <si>
    <t>Bensin</t>
  </si>
  <si>
    <t xml:space="preserve">Övrig verksamhet </t>
  </si>
  <si>
    <t>CO2 (ton)</t>
  </si>
  <si>
    <r>
      <t>CO</t>
    </r>
    <r>
      <rPr>
        <b/>
        <vertAlign val="subscript"/>
        <sz val="9"/>
        <rFont val="Arial"/>
        <family val="2"/>
      </rPr>
      <t xml:space="preserve">2 </t>
    </r>
    <r>
      <rPr>
        <b/>
        <sz val="9"/>
        <rFont val="Arial"/>
        <family val="2"/>
      </rPr>
      <t>(ton)</t>
    </r>
  </si>
  <si>
    <t>Totalt</t>
  </si>
  <si>
    <t>Tjänste-resor flyg</t>
  </si>
  <si>
    <t>Totalt Övrig verk-samhet</t>
  </si>
  <si>
    <t>Inhyrda lokaler</t>
  </si>
  <si>
    <t>Förmåns-bilar</t>
  </si>
  <si>
    <t>Etanol</t>
  </si>
  <si>
    <t>Olja</t>
  </si>
  <si>
    <t xml:space="preserve">Biogas </t>
  </si>
  <si>
    <t>Biodiesel (RME)</t>
  </si>
  <si>
    <t>Egna solceller</t>
  </si>
  <si>
    <t>Egen solvärme</t>
  </si>
  <si>
    <t>Egen vind</t>
  </si>
  <si>
    <t>Tot egen energi</t>
  </si>
  <si>
    <t>Privat bil i tjänst</t>
  </si>
  <si>
    <t>Egen bil i tjänsten</t>
  </si>
  <si>
    <t>Vanlig diesel</t>
  </si>
  <si>
    <t>Diesel - Evolution</t>
  </si>
  <si>
    <t xml:space="preserve">Total energi </t>
  </si>
  <si>
    <t>km</t>
  </si>
  <si>
    <t>Fordonsel</t>
  </si>
  <si>
    <t>HVO</t>
  </si>
  <si>
    <t>LLB</t>
  </si>
  <si>
    <t>Gatu-värme</t>
  </si>
  <si>
    <t>https://www.miljofordon.se/bilar/miljoepaaverkan/</t>
  </si>
  <si>
    <t>Etanol E85 (kg CO2 ekv/liter)</t>
  </si>
  <si>
    <t>Fordonsgas (kg CO2 ekv/Nm3)</t>
  </si>
  <si>
    <t>Biogas (kg CO2 ekv/Nm3)</t>
  </si>
  <si>
    <t>FAME 
(kg CO2 ekv/liter)</t>
  </si>
  <si>
    <t>HVO
(kg CO2 ekv/liter)</t>
  </si>
  <si>
    <t>Naturgas (kg CO2 ekv/Nm3)</t>
  </si>
  <si>
    <t>Diesel Evolution (kWh/m3)</t>
  </si>
  <si>
    <t>HVO
(kWh/m3)</t>
  </si>
  <si>
    <t>Etanol E85 (kWh/m3)</t>
  </si>
  <si>
    <t>FAME 
(kWh/m3)</t>
  </si>
  <si>
    <t>Etanol (kWh/m3)</t>
  </si>
  <si>
    <t>Biogas (kWh/m3)</t>
  </si>
  <si>
    <t>Biogas (kWh/kg)</t>
  </si>
  <si>
    <t>Naturgas (kWh/m3)</t>
  </si>
  <si>
    <t>Naturgas (kWh/kg)</t>
  </si>
  <si>
    <t>Fordonsgas (kWh/kg)</t>
  </si>
  <si>
    <t>Ren bensin (kWh/m3)</t>
  </si>
  <si>
    <t>Ren diesel (kWh/m3)</t>
  </si>
  <si>
    <t>Bensin MK1 (kWh/m3)</t>
  </si>
  <si>
    <t>Diesel MK1 (kWh/m3)</t>
  </si>
  <si>
    <t>Biogas (kg CO2 ekv/kg)</t>
  </si>
  <si>
    <t>Naturgas (kg CO2 ekv/kg)</t>
  </si>
  <si>
    <t>Fordonsgas (kWh/Nm3)</t>
  </si>
  <si>
    <t>Bensin (kg CO2 ekv/liter)</t>
  </si>
  <si>
    <t>Diesel (kg CO2 ekv/liter)</t>
  </si>
  <si>
    <t>Diesel 40 % förnybart</t>
  </si>
  <si>
    <t>WTW-emissionsfaktorer för fordonsbränslen som huvudsakligen hämtats här:</t>
  </si>
  <si>
    <r>
      <t>Eldnings-olja (MWh/m</t>
    </r>
    <r>
      <rPr>
        <b/>
        <vertAlign val="superscript"/>
        <sz val="9"/>
        <rFont val="Arial"/>
        <family val="2"/>
      </rPr>
      <t>3</t>
    </r>
    <r>
      <rPr>
        <b/>
        <sz val="9"/>
        <rFont val="Arial"/>
        <family val="2"/>
      </rPr>
      <t>)</t>
    </r>
  </si>
  <si>
    <t>Personbilar</t>
  </si>
  <si>
    <t>Tunga fordon</t>
  </si>
  <si>
    <t>Arbetsmaskiner</t>
  </si>
  <si>
    <t>Hyrbilar via anlitade hyrbilsleverantör</t>
  </si>
  <si>
    <t>Jönköping</t>
  </si>
  <si>
    <t>se: http://2030.miljobarometern.se/kommun/helhet/bilen/genomsnittliga-koldioxidutslapp-hos-fordon/jonkoping</t>
  </si>
  <si>
    <t>Genomsnittligt certifierat koldioxidutsläpp ur avgasröret hos alla personbilar i trafik (g CO2/km)</t>
  </si>
  <si>
    <t>Habo</t>
  </si>
  <si>
    <t>Mullsjö</t>
  </si>
  <si>
    <t>Vaggeryd</t>
  </si>
  <si>
    <t>Aneby</t>
  </si>
  <si>
    <t>Tranås</t>
  </si>
  <si>
    <t>Eksjö</t>
  </si>
  <si>
    <t>Nässjö</t>
  </si>
  <si>
    <t>Vetlanda</t>
  </si>
  <si>
    <t>Sävsjö</t>
  </si>
  <si>
    <t>Gnosjö</t>
  </si>
  <si>
    <t>Gislaved</t>
  </si>
  <si>
    <t>Flyg</t>
  </si>
  <si>
    <t>Förmånsbil i tjänsten</t>
  </si>
  <si>
    <t>Tjänsteresor via anlitad resebyrå</t>
  </si>
  <si>
    <t>Tjänsteresor med egen bil och förmånsbil</t>
  </si>
  <si>
    <t>Kommunvis genomsnittligt utsläpp (g/km)</t>
  </si>
  <si>
    <r>
      <t xml:space="preserve">Energiinnehåll i rena fordonsbränslen och beräknade blandningar </t>
    </r>
    <r>
      <rPr>
        <sz val="10"/>
        <rFont val="Arial"/>
        <family val="2"/>
      </rPr>
      <t>(dessa siffror ändras inte över tid om inte sammansättningen ändras)</t>
    </r>
  </si>
  <si>
    <t>Totalt Trans-porter</t>
  </si>
  <si>
    <t>Innehållsförteckning</t>
  </si>
  <si>
    <t>Basår 2014</t>
  </si>
  <si>
    <t>Utsläpp av växthusgaser (CO2-ekv)</t>
  </si>
  <si>
    <t>Energianvändning (MWh)</t>
  </si>
  <si>
    <t>Rapportering till Klimatråd</t>
  </si>
  <si>
    <t>Sammanfattning - GHG (växthusgaser)</t>
  </si>
  <si>
    <t>Sammanfattning - Energianvändning</t>
  </si>
  <si>
    <t>SAMMANFATTNINGAR</t>
  </si>
  <si>
    <t>UNDERLAG  - Fastigheter inklusive ev. produktionsprocess</t>
  </si>
  <si>
    <t>UPPVÄRMNING</t>
  </si>
  <si>
    <t>EL</t>
  </si>
  <si>
    <t>KÖLDMEDIELÄCKAGE</t>
  </si>
  <si>
    <t>Gatubelysning (kommuner)</t>
  </si>
  <si>
    <t>Gatuvärme (kommuner)</t>
  </si>
  <si>
    <t>Vatten och Avlopp (kommuner)</t>
  </si>
  <si>
    <t>Instruktion</t>
  </si>
  <si>
    <t>Introduktion</t>
  </si>
  <si>
    <r>
      <t>Utsl. av GHG (ton CO</t>
    </r>
    <r>
      <rPr>
        <b/>
        <vertAlign val="subscript"/>
        <sz val="9"/>
        <color indexed="9"/>
        <rFont val="Arial"/>
        <family val="2"/>
      </rPr>
      <t>2</t>
    </r>
    <r>
      <rPr>
        <b/>
        <sz val="9"/>
        <color indexed="9"/>
        <rFont val="Arial"/>
        <family val="2"/>
      </rPr>
      <t>-ekv/år)</t>
    </r>
  </si>
  <si>
    <t>Energi-anv. (MWh/ år)</t>
  </si>
  <si>
    <r>
      <t>Utsl. av GHG (ton CO</t>
    </r>
    <r>
      <rPr>
        <b/>
        <vertAlign val="subscript"/>
        <sz val="9"/>
        <color indexed="8"/>
        <rFont val="Arial"/>
        <family val="2"/>
      </rPr>
      <t>2</t>
    </r>
    <r>
      <rPr>
        <b/>
        <sz val="9"/>
        <color indexed="8"/>
        <rFont val="Arial"/>
        <family val="2"/>
      </rPr>
      <t>-ekv/år)</t>
    </r>
  </si>
  <si>
    <t>Red. jämfört med basår - GHG (%)</t>
  </si>
  <si>
    <t>Red. jämfört med basår - Energi (%)</t>
  </si>
  <si>
    <r>
      <t>Utsl. av GHG  (ton CO</t>
    </r>
    <r>
      <rPr>
        <b/>
        <vertAlign val="subscript"/>
        <sz val="9"/>
        <color indexed="8"/>
        <rFont val="Arial"/>
        <family val="2"/>
      </rPr>
      <t>2</t>
    </r>
    <r>
      <rPr>
        <b/>
        <sz val="9"/>
        <color indexed="8"/>
        <rFont val="Arial"/>
        <family val="2"/>
      </rPr>
      <t>-ekv/år)</t>
    </r>
  </si>
  <si>
    <t>Reduktion (%)</t>
  </si>
  <si>
    <t xml:space="preserve">Totalt </t>
  </si>
  <si>
    <t>Instruktion:</t>
  </si>
  <si>
    <t>Sammanställning utsläpp av växthusgaser, ton CO2-ekv per år</t>
  </si>
  <si>
    <t>Gatu-belys-ning</t>
  </si>
  <si>
    <t>kg</t>
  </si>
  <si>
    <r>
      <t>CO</t>
    </r>
    <r>
      <rPr>
        <b/>
        <vertAlign val="subscript"/>
        <sz val="9"/>
        <rFont val="Arial"/>
        <family val="2"/>
      </rPr>
      <t>2</t>
    </r>
    <r>
      <rPr>
        <b/>
        <sz val="9"/>
        <rFont val="Arial"/>
        <family val="2"/>
      </rPr>
      <t>- ekv</t>
    </r>
    <r>
      <rPr>
        <b/>
        <vertAlign val="subscript"/>
        <sz val="9"/>
        <rFont val="Arial"/>
        <family val="2"/>
      </rPr>
      <t xml:space="preserve"> </t>
    </r>
    <r>
      <rPr>
        <b/>
        <sz val="9"/>
        <rFont val="Arial"/>
        <family val="2"/>
      </rPr>
      <t>(ton)</t>
    </r>
  </si>
  <si>
    <t>Köldmedieläckage</t>
  </si>
  <si>
    <t>Köld-medie-läckage</t>
  </si>
  <si>
    <t xml:space="preserve">Totalt utsläpp av GHG  </t>
  </si>
  <si>
    <r>
      <t>CO</t>
    </r>
    <r>
      <rPr>
        <b/>
        <vertAlign val="subscript"/>
        <sz val="9"/>
        <rFont val="Arial"/>
        <family val="2"/>
      </rPr>
      <t>2</t>
    </r>
    <r>
      <rPr>
        <b/>
        <sz val="9"/>
        <rFont val="Arial"/>
        <family val="2"/>
      </rPr>
      <t>-ekv</t>
    </r>
    <r>
      <rPr>
        <b/>
        <vertAlign val="subscript"/>
        <sz val="9"/>
        <rFont val="Arial"/>
        <family val="2"/>
      </rPr>
      <t xml:space="preserve"> </t>
    </r>
    <r>
      <rPr>
        <b/>
        <sz val="9"/>
        <rFont val="Arial"/>
        <family val="2"/>
      </rPr>
      <t>(ton)</t>
    </r>
  </si>
  <si>
    <t>Övrigt</t>
  </si>
  <si>
    <t>Jönköping Energi AB</t>
  </si>
  <si>
    <t>Värnamo Energi AB</t>
  </si>
  <si>
    <t>Fjärrkyla, fjärrvärme</t>
  </si>
  <si>
    <t xml:space="preserve">Eldnings-olja kg CO2-ekv/MWh </t>
  </si>
  <si>
    <t xml:space="preserve">Fjärrvärme kg CO2-ekv/MWh </t>
  </si>
  <si>
    <t xml:space="preserve">Fjärrkyla kg CO2-ekv/ MWh </t>
  </si>
  <si>
    <t>Eldningsolja 1 och Pellets (ändras inte över tid)</t>
  </si>
  <si>
    <t xml:space="preserve">Pellets kg CO2-ekv/MWh </t>
  </si>
  <si>
    <t>Pellets (MWh/ton)</t>
  </si>
  <si>
    <t>Gasol (MWh/ton)</t>
  </si>
  <si>
    <t xml:space="preserve">Gasol kg CO2-ekv/MWh </t>
  </si>
  <si>
    <t>Fastigheter inkl. processutrustning</t>
  </si>
  <si>
    <t>Aneby Miljö &amp; Vatten AB</t>
  </si>
  <si>
    <t>Eksjö Energi AB</t>
  </si>
  <si>
    <t>Gislaved Energi AB</t>
  </si>
  <si>
    <t>Habo Energi AB</t>
  </si>
  <si>
    <t>Mullsjö Energi och Miljö AB</t>
  </si>
  <si>
    <t>Njudung Energi Sävsjö AB</t>
  </si>
  <si>
    <t>Njudung Energi Vetlanda AB</t>
  </si>
  <si>
    <t>Tranås Energi  AB</t>
  </si>
  <si>
    <t>Vaggeryd Energi  AB</t>
  </si>
  <si>
    <t>Historiska fjärrvärmedata finns här: https://www.energiforetagen.se/statistik/fjarrvarmestatistik/miljovardering-av-fjarrvarme/miljovarden-fran-tidigare-ar/</t>
  </si>
  <si>
    <t>Rapporterande organisation:</t>
  </si>
  <si>
    <t>INTRODUKTION</t>
  </si>
  <si>
    <t>EMISSIONSFAKTORER M.M.</t>
  </si>
  <si>
    <t>Dashboard</t>
  </si>
  <si>
    <t>Emissionsfaktorer</t>
  </si>
  <si>
    <t>Tillbaka till innehåll</t>
  </si>
  <si>
    <t>Antal km</t>
  </si>
  <si>
    <t>Energi MWh</t>
  </si>
  <si>
    <t xml:space="preserve">Vikt kg </t>
  </si>
  <si>
    <t>Köldmedia 1</t>
  </si>
  <si>
    <t>Köldmedia 2</t>
  </si>
  <si>
    <t>Köldmedia 3</t>
  </si>
  <si>
    <t>Köldmedia 4</t>
  </si>
  <si>
    <t>Köldmedia 5</t>
  </si>
  <si>
    <t>Köldmedia 6</t>
  </si>
  <si>
    <t>Köldmedia 7</t>
  </si>
  <si>
    <t>Köldmedia 8</t>
  </si>
  <si>
    <t>Köldmedia 9</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</si>
  <si>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</si>
  <si>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</si>
  <si>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</si>
  <si>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</si>
  <si>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</si>
  <si>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</si>
  <si>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</si>
  <si>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</si>
  <si>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</si>
  <si>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</si>
  <si>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</si>
  <si>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</si>
  <si>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</si>
  <si>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</si>
  <si>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</si>
  <si>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</si>
  <si>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</si>
  <si>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</si>
  <si>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</si>
  <si>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</si>
  <si>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t>
  </si>
  <si>
    <t>HFC-152</t>
  </si>
  <si>
    <t>HFC-161</t>
  </si>
  <si>
    <t>HFC-236cb</t>
  </si>
  <si>
    <t>HFC-236ea</t>
  </si>
  <si>
    <t>HFC-245ca</t>
  </si>
  <si>
    <t>HFC-365mfc</t>
  </si>
  <si>
    <t>Enhet</t>
  </si>
  <si>
    <t>kg CO2e</t>
  </si>
  <si>
    <t>R404A</t>
  </si>
  <si>
    <t>R407A</t>
  </si>
  <si>
    <t>R407C</t>
  </si>
  <si>
    <t>R407F</t>
  </si>
  <si>
    <t>R408A</t>
  </si>
  <si>
    <t>R410A</t>
  </si>
  <si>
    <t>R507</t>
  </si>
  <si>
    <t>R508B</t>
  </si>
  <si>
    <t>R-403a</t>
  </si>
  <si>
    <t>Köldmedia</t>
  </si>
  <si>
    <t>Gasol</t>
  </si>
  <si>
    <t xml:space="preserve">Tjänsteresor flyg </t>
  </si>
  <si>
    <t>Tjänsteresor privatbil och förmånsbil</t>
  </si>
  <si>
    <t>TRANSPORTER</t>
  </si>
  <si>
    <t>RAPPORTERING TILL KLIMATRÅD</t>
  </si>
  <si>
    <r>
      <t xml:space="preserve">Diagramunderlag </t>
    </r>
    <r>
      <rPr>
        <sz val="9"/>
        <color indexed="8"/>
        <rFont val="Arial"/>
        <family val="2"/>
      </rPr>
      <t>(Diagram visas på fliken Dashboard)</t>
    </r>
  </si>
  <si>
    <t>ton CO2-ekv/år</t>
  </si>
  <si>
    <t>1. Ställ pekaren i relevant cell i kolumn D, skriv = , gå till fliken "Emissionsfaktorer mm" och välj rätt köldmedia genom att markera rätt namn i cellerna B38-B73, tryck enter.
2. Ange utsläppt mängd (kg) av aktuellt köldmedia i kolumn C.
3. Upprepa för samtliga typer av köldmedia som släpts ut.</t>
  </si>
  <si>
    <t>ÖVRIGA BRÄNSLEN</t>
  </si>
  <si>
    <t>Diesel MK1</t>
  </si>
  <si>
    <t>Här behöver nya emissionsfaktorer anges för 2014,2016 och 2018.</t>
  </si>
  <si>
    <r>
      <t>Volym m</t>
    </r>
    <r>
      <rPr>
        <b/>
        <vertAlign val="superscript"/>
        <sz val="9"/>
        <rFont val="Arial"/>
        <family val="2"/>
      </rPr>
      <t>3</t>
    </r>
  </si>
  <si>
    <r>
      <t>CO</t>
    </r>
    <r>
      <rPr>
        <b/>
        <vertAlign val="subscript"/>
        <sz val="9"/>
        <rFont val="Arial"/>
        <family val="2"/>
      </rPr>
      <t>2</t>
    </r>
    <r>
      <rPr>
        <b/>
        <sz val="9"/>
        <rFont val="Arial"/>
        <family val="2"/>
      </rPr>
      <t xml:space="preserve"> (ton)</t>
    </r>
  </si>
  <si>
    <t>Diesel Evolution  (kg CO2 ekv/liter)</t>
  </si>
  <si>
    <t>Egenägda fastig-heter</t>
  </si>
  <si>
    <t>Köld-media (välj från lista)</t>
  </si>
  <si>
    <t>Totalt CO2- ekv (ton)</t>
  </si>
  <si>
    <t>Reservkraft och övrig bränsleanvändning, ej transporter</t>
  </si>
  <si>
    <t>Källa: DEFRA</t>
  </si>
  <si>
    <t>Klimatrådet och dess medlemmar arbetar aktivt med visionen om en kraftigt minskad klimatpåverkan från länet och att länet ska bli ett plusenergilän. Klimatrådets medlemmar har således bl.a. en viktig roll i att gå före i detta arbete och att utgöra förebilder för andra i länet.
Frågan om hur uppföljning och kommunikation av medlemmarnas arbete ska kunna genomföras har diskuterats under de senaste åren. Utgångspunkten i denna diskussion har varit dels att uppföljningen inte ska innebära en betungande dubbelrapportering för de medlemmar som redan idag arbetar med en systematisk uppföljning av organisationens energi- och klimatpåverkan och dels att rapporteringen ska vara så enkel och kostnadseffektiv som möjligt men ändå hålla en tillräckligt hög kvalitet. Rapporteringen ska även vara enkel att sammanställa för Länsstyrelsen som administrerar klimatrådets arbete.
Mot bakgrund av ovan angivna utgångpsunkter har det konstaterats att det finns ett värde i att utgå från internationellt vedertagna rapporteringssystem som Greenhouse Gas Protocol. Denna beräkningsmetod delar in klimatpåverkan i tre olika scope:
* Uppströms
* Rapporterande företag
* Nedströms</t>
  </si>
  <si>
    <t>INSTRUKTIONER - ANVÄNDNING AV BERÄKNINGSFILEN</t>
  </si>
  <si>
    <r>
      <t xml:space="preserve">Gråmarkerade rutor ska inte röras i beräkningsfilen. </t>
    </r>
    <r>
      <rPr>
        <sz val="9"/>
        <color indexed="10"/>
        <rFont val="Arial"/>
        <family val="2"/>
      </rPr>
      <t xml:space="preserve">Låses för redigering när den är klar att skickas till beredningsgruppen.
</t>
    </r>
    <r>
      <rPr>
        <sz val="9"/>
        <rFont val="Arial"/>
        <family val="2"/>
      </rPr>
      <t>Vita fält som är relevanta för organisationen ska fyllas i, övriga vita fält lämnas tomma.
I övrigt finns särskilda instruktioner på varje flik.</t>
    </r>
  </si>
  <si>
    <r>
      <t xml:space="preserve">Information inom röd ram rapporteras till Klimatrådet vartannat år senast den 31 april. </t>
    </r>
    <r>
      <rPr>
        <i/>
        <sz val="10"/>
        <rFont val="Arial"/>
        <family val="2"/>
      </rPr>
      <t>(senare första året)</t>
    </r>
  </si>
  <si>
    <r>
      <t xml:space="preserve">Huvudsyftet med denna indelning är att förhindra dubbelräkning i samband med att delrapporter aggregeras. Uppföljning av det samlade resultatet av Klimatrådets medlemmars arbete har dock inget sådant syfte. Syftet med denna uppföljning är i första hand följande:
* Underlätta för alla medlemmar att följa utvecklingen i sitt eget energi- och klimatarbete där så stora delar av scope 1-3 som möljigt tas med under förutsättning att underlagsdata finns lätt tillgängligt.
* Underlätta för Klimatrådet att följa utvecklingen för såväl reduktioner i totalt utsläppta växthusgaser och energianvändning som procentuella reduktioner.
Föreliggande uppföljningsmetod har begränsats till de utsläppskategorier som bedömts enklast att ta fram beräkningsunderlag för:
* Uppvärmning, elanvändning och övrig egen användning av fossila bränslen
* Köldmedieläckage
* Godstransporter i egen regi
* Personresor med egna fordon, personalens fordon samt vissa köpta resor (flyg, hyrbil/extern bilpool).
</t>
    </r>
    <r>
      <rPr>
        <sz val="9"/>
        <color indexed="10"/>
        <rFont val="Arial"/>
        <family val="2"/>
      </rPr>
      <t xml:space="preserve">
</t>
    </r>
    <r>
      <rPr>
        <sz val="9"/>
        <rFont val="Arial"/>
        <family val="2"/>
      </rPr>
      <t xml:space="preserve">Ytterligare begränsning har gjorts genom att energianväning endast redovisas för scope 1 och 2 medan beräkning av växthusgaser omfattar alla utvalda utsläppskategorier enligt ovan. Direkta koldioxidutsläpp till följd av förbränning av förnybara bränslen nollas i beräkningsmodellen vilket avspeglas i de emissionsfaktorer som används för respektive bränsle.  
</t>
    </r>
    <r>
      <rPr>
        <sz val="9"/>
        <color indexed="10"/>
        <rFont val="Arial"/>
        <family val="2"/>
      </rPr>
      <t xml:space="preserve">
</t>
    </r>
    <r>
      <rPr>
        <sz val="9"/>
        <rFont val="Arial"/>
        <family val="2"/>
      </rPr>
      <t xml:space="preserve">Utvalda poster i uppföljningen kan vara aktuella för alla typer av organisationer som ingår i Klimatrådet. I de fall de inte är relevanta lämnas dessa poster tomma. De medlemmar som har egna system för uppföljning av utsläpp av GHG ombeds att även göra denna redovisning till Klimatrådet. Merarbetet bedöms vara begränsat eftersom behövligt underlag förmodligen till stor del redan finns inom ramen för den egna modellen.
</t>
    </r>
    <r>
      <rPr>
        <sz val="9"/>
        <color indexed="10"/>
        <rFont val="Arial"/>
        <family val="2"/>
      </rPr>
      <t xml:space="preserve">
</t>
    </r>
    <r>
      <rPr>
        <sz val="9"/>
        <rFont val="Arial"/>
        <family val="2"/>
      </rPr>
      <t xml:space="preserve">Klimatrådet bildades 2011 men basår för uppföljningen har valts till 2014 och att rapporteringen ska ske vartannat år. Det första obligatoriska rapporteringsåret är 2018 medan historiska data för 2014 och 2016 är frivilliga att rapportera. För att Klimatrådet ska kunna redovisa utvecklingen beträffande utsläpp av GHG på ett trovärdigt sätt hoppas rådet att rådets medlemmar i så stor utsträckning som möjligt väljer att rapportera även för 2014 och 2016. </t>
    </r>
  </si>
  <si>
    <t>Tjänsteresor hyrbil/extern bilpool</t>
  </si>
  <si>
    <t>Transporter och resor - egenägda fordon</t>
  </si>
  <si>
    <t>Egenägda fordon 
alt 1</t>
  </si>
  <si>
    <t>Totalt alt 1</t>
  </si>
  <si>
    <t>Totalt alt 2 (Uppdelning enligt ovan är frivillig. I annat fall redovisas totala mängder här)</t>
  </si>
  <si>
    <t>Egenägda fordon 
alt 2</t>
  </si>
  <si>
    <t>Totalt Övrig verksam-het</t>
  </si>
  <si>
    <t>Sammanställning energi, MWh</t>
  </si>
  <si>
    <t>Tjänsteresor hyrbil/ extern bilpool</t>
  </si>
  <si>
    <t>Jönköping energi AB</t>
  </si>
  <si>
    <t>Angivna värden inkluderar utsläpp från transport och produktion av bränslen. Värdena innebär även residualvärden för fjärrvärme, d.v.s. ev. köpt urpsungsmärkt fjärrvärme är bortdragen.</t>
  </si>
  <si>
    <t>Emis-sions-faktor</t>
  </si>
  <si>
    <t>Egenägda lokaler</t>
  </si>
  <si>
    <r>
      <t>1. Fyll i alla vita rutor som är relevanta för organisationen. Lämna övriga vita rutor tomma.
2. Posten inhyrda lokaler redovisas endast om andelen inhyrda lokaler överstiger 10 % av den egenägda ytan. Det säkraste underlaget är om hyresvärden kan redovisa aktuell el/bränsleanvändning för den hyrda ytan. I andra hand kan hyresvärden redovisa en genomsnittlig el/bränsleanvändning per m</t>
    </r>
    <r>
      <rPr>
        <vertAlign val="superscript"/>
        <sz val="10"/>
        <rFont val="Arial"/>
        <family val="2"/>
      </rPr>
      <t>2</t>
    </r>
    <r>
      <rPr>
        <sz val="10"/>
        <rFont val="Arial"/>
        <family val="2"/>
      </rPr>
      <t xml:space="preserve"> i sina liknande fastigheter som underlag för beräkning av den hyrda ytan. I tredje hand kan genomsnittlig energianvändning per m</t>
    </r>
    <r>
      <rPr>
        <vertAlign val="superscript"/>
        <sz val="10"/>
        <rFont val="Arial"/>
        <family val="2"/>
      </rPr>
      <t>2</t>
    </r>
    <r>
      <rPr>
        <sz val="10"/>
        <rFont val="Arial"/>
        <family val="2"/>
      </rPr>
      <t xml:space="preserve">  i egenägda liknande fastigheter ligga till grund för beräknin av el- och bränsleanvändning på den hyrda fastighetsytan.
3.Beroende på vilken fjärrvärmeleverantör som organisationen har ska rätt emissionsfaktor kopieras in i den gröna rutan. Ställ pekaren i relevant cell i kolumn F, skriv = , gå till fliken "Emissionsfaktorer mm" och välj rätt fjärrvärmeleverantör och år på raderna 11-13., tryck enter. Om förnybar ursprungmärkt fjärrvärme köps anges värdet 0 i kolumn F.
4.Om organisationen inte har elavtal med ursprungsmärkt förnybar el eller miljömärkt el behöver inget göras. Om sådant avtal finns skrivs 0 i samtliga </t>
    </r>
    <r>
      <rPr>
        <sz val="10"/>
        <color indexed="8"/>
        <rFont val="Arial"/>
        <family val="2"/>
      </rPr>
      <t>gulmarkerade</t>
    </r>
    <r>
      <rPr>
        <sz val="10"/>
        <rFont val="Arial"/>
        <family val="2"/>
      </rPr>
      <t xml:space="preserve"> rutor.
5.Eventuell fastighetsel som använts för laddning av fordon ska dras bort från denna post och istället redovisas på fliken Transporter - egna fordon.</t>
    </r>
  </si>
  <si>
    <t>1. På denna flik redovisas övriga bränslen som används t.ex. till dieseldriven reservkraft m.m. ej transporter. Om bränslemängder ingår i t.ex. "Lokaler och produktion" ska inge dubbelredovisning göras här.
2. Fyll i ev. förbrukad mängd av gasol, diesel Mk1 eller HVO i kolumn C, F,I.</t>
  </si>
  <si>
    <t xml:space="preserve">Residualel kg CO2-ekv/ MWh </t>
  </si>
  <si>
    <t>Jönköpings län</t>
  </si>
  <si>
    <t>Totalt Energi (MWh)</t>
  </si>
  <si>
    <t>Kalvis uppdaterar formler och instruktion</t>
  </si>
  <si>
    <t>Andel natur-gas (%)</t>
  </si>
  <si>
    <t>Totalt energi</t>
  </si>
  <si>
    <r>
      <t>Totalt CO</t>
    </r>
    <r>
      <rPr>
        <b/>
        <vertAlign val="subscript"/>
        <sz val="9"/>
        <rFont val="Arial"/>
        <family val="2"/>
      </rPr>
      <t>2</t>
    </r>
    <r>
      <rPr>
        <b/>
        <sz val="9"/>
        <rFont val="Arial"/>
        <family val="2"/>
      </rPr>
      <t xml:space="preserve">-utsläpp </t>
    </r>
  </si>
  <si>
    <t xml:space="preserve">1. Redovisning kan ske antingen uppdelat på olika fordonstyper (alternativ 1) eller totalt (alt 2).
2. Om ursprungsmärkt el huvudsakligen används skrivs 0 i kolumn Z. 
3. Ev. egna bilpooler redovisas på denna flik. </t>
  </si>
  <si>
    <t>1. Efterfråga statistik från anlitad resebyrå. Säkerställ att den s.k. höghöjdseffekten inkluderas i redovisad statistik.</t>
  </si>
  <si>
    <t>GHG (ton)</t>
  </si>
  <si>
    <t xml:space="preserve">Efterfråga statistik från anlitat hyrbilsföretag och/eller extern poolbilsföretag (summeras och redovisas på denna flik)
</t>
  </si>
  <si>
    <t>1. Ange körd sträcka i kolumn C (erhålls normalt via lönesystemet).
2. Välj emissionfaktor för aktuell kommun genom: Ställ markören i kolumn D, skriv = , välj rätt kommun/år på flik Emissionsfaktorer mm, rad 84 ff.
3. Gör en egen överslagsmässig bedömning av emissionsfaktorn (g/km) för de förmånsbilar som finns i organisationen och ange den i kolumn G.</t>
  </si>
  <si>
    <t>Emissions-faktor (g/km)</t>
  </si>
  <si>
    <t>Alla kollar att dessa emissionsfaktorer innehåller "uppströmsutsläpp"</t>
  </si>
  <si>
    <t>källa 2016: Association of Issuing Bodies</t>
  </si>
  <si>
    <t>UNDERLAG  - Transporter och arbetsmaskiner</t>
  </si>
  <si>
    <t>Övriga fossila bränslen</t>
  </si>
  <si>
    <t>Transporter - egna fordon</t>
  </si>
  <si>
    <t>Kalvis - kan du uppdatera innehållsförteckningen med de nya fliknamnen? (Jag vet inte hur man gör…)</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</si>
</sst>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0.000000"/>
    <numFmt numFmtId="169" formatCode="#,##0.000000"/>
    <numFmt numFmtId="170" formatCode="#,##0.0"/>
    <numFmt numFmtId="171" formatCode="#,##0;[Red]&quot;-&quot;#,##0"/>
    <numFmt numFmtId="172" formatCode="0.0"/>
    <numFmt numFmtId="173" formatCode="0.000"/>
    <numFmt numFmtId="174" formatCode="#,##0.0000"/>
    <numFmt numFmtId="175" formatCode="0.00000"/>
    <numFmt numFmtId="176" formatCode="0.0000000"/>
    <numFmt numFmtId="177" formatCode="#,##0.000"/>
    <numFmt numFmtId="178" formatCode="#,##0.00000000000"/>
    <numFmt numFmtId="179" formatCode="0.0000"/>
    <numFmt numFmtId="180" formatCode="_-* #,##0\ _k_r_-;\-* #,##0\ _k_r_-;_-* &quot;-&quot;??\ _k_r_-;_-@_-"/>
    <numFmt numFmtId="181" formatCode="#,##0.00000_ ;\-#,##0.00000\ "/>
    <numFmt numFmtId="182" formatCode="[$-F400]h:mm:ss\ AM/PM"/>
    <numFmt numFmtId="183" formatCode="??0.0?????"/>
  </numFmts>
  <fonts count="89">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9"/>
      <name val="Arial"/>
      <family val="2"/>
    </font>
    <font>
      <b/>
      <vertAlign val="subscript"/>
      <sz val="9"/>
      <name val="Arial"/>
      <family val="2"/>
    </font>
    <font>
      <b/>
      <vertAlign val="superscript"/>
      <sz val="9"/>
      <name val="Arial"/>
      <family val="2"/>
    </font>
    <font>
      <b/>
      <sz val="8"/>
      <name val="Arial"/>
      <family val="2"/>
    </font>
    <font>
      <sz val="9"/>
      <color indexed="8"/>
      <name val="Arial"/>
      <family val="2"/>
    </font>
    <font>
      <sz val="9"/>
      <name val="Arial"/>
      <family val="2"/>
    </font>
    <font>
      <b/>
      <sz val="16"/>
      <name val="Arial"/>
      <family val="2"/>
    </font>
    <font>
      <sz val="9"/>
      <name val="Tahoma"/>
      <family val="2"/>
    </font>
    <font>
      <b/>
      <sz val="9"/>
      <name val="Tahoma"/>
      <family val="2"/>
    </font>
    <font>
      <b/>
      <sz val="11"/>
      <name val="Arial"/>
      <family val="2"/>
    </font>
    <font>
      <sz val="10"/>
      <color indexed="8"/>
      <name val="Calibri"/>
      <family val="2"/>
    </font>
    <font>
      <sz val="9"/>
      <color indexed="10"/>
      <name val="Arial"/>
      <family val="2"/>
    </font>
    <font>
      <b/>
      <sz val="9"/>
      <color indexed="9"/>
      <name val="Arial"/>
      <family val="2"/>
    </font>
    <font>
      <b/>
      <vertAlign val="subscript"/>
      <sz val="9"/>
      <color indexed="9"/>
      <name val="Arial"/>
      <family val="2"/>
    </font>
    <font>
      <b/>
      <sz val="9"/>
      <color indexed="8"/>
      <name val="Arial"/>
      <family val="2"/>
    </font>
    <font>
      <b/>
      <vertAlign val="subscript"/>
      <sz val="9"/>
      <color indexed="8"/>
      <name val="Arial"/>
      <family val="2"/>
    </font>
    <font>
      <sz val="10"/>
      <color indexed="8"/>
      <name val="Arial"/>
      <family val="2"/>
    </font>
    <font>
      <sz val="9"/>
      <color indexed="63"/>
      <name val="Calibri"/>
      <family val="2"/>
    </font>
    <font>
      <sz val="14"/>
      <color indexed="63"/>
      <name val="Calibri"/>
      <family val="2"/>
    </font>
    <font>
      <u val="single"/>
      <sz val="9"/>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20"/>
      <name val="Arial"/>
      <family val="2"/>
    </font>
    <font>
      <i/>
      <sz val="11"/>
      <color indexed="23"/>
      <name val="Arial"/>
      <family val="2"/>
    </font>
    <font>
      <sz val="11"/>
      <color indexed="62"/>
      <name val="Arial"/>
      <family val="2"/>
    </font>
    <font>
      <b/>
      <sz val="11"/>
      <color indexed="9"/>
      <name val="Arial"/>
      <family val="2"/>
    </font>
    <font>
      <sz val="11"/>
      <color indexed="52"/>
      <name val="Arial"/>
      <family val="2"/>
    </font>
    <font>
      <sz val="11"/>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63"/>
      <name val="Arial"/>
      <family val="2"/>
    </font>
    <font>
      <sz val="11"/>
      <color indexed="10"/>
      <name val="Arial"/>
      <family val="2"/>
    </font>
    <font>
      <b/>
      <sz val="10"/>
      <color indexed="8"/>
      <name val="Arial"/>
      <family val="2"/>
    </font>
    <font>
      <sz val="10"/>
      <color indexed="9"/>
      <name val="Arial"/>
      <family val="2"/>
    </font>
    <font>
      <b/>
      <sz val="12"/>
      <color indexed="9"/>
      <name val="Arial"/>
      <family val="2"/>
    </font>
    <font>
      <b/>
      <sz val="14"/>
      <color indexed="9"/>
      <name val="Arial"/>
      <family val="2"/>
    </font>
    <font>
      <u val="single"/>
      <sz val="10"/>
      <color indexed="56"/>
      <name val="Arial"/>
      <family val="2"/>
    </font>
    <font>
      <b/>
      <sz val="16"/>
      <color indexed="9"/>
      <name val="Arial"/>
      <family val="2"/>
    </font>
    <font>
      <sz val="10"/>
      <color indexed="10"/>
      <name val="Arial"/>
      <family val="2"/>
    </font>
    <font>
      <sz val="10"/>
      <color indexed="56"/>
      <name val="Arial"/>
      <family val="2"/>
    </font>
    <font>
      <b/>
      <sz val="12"/>
      <color indexed="63"/>
      <name val="Arial"/>
      <family val="2"/>
    </font>
    <font>
      <b/>
      <sz val="9"/>
      <color indexed="36"/>
      <name val="Arial"/>
      <family val="2"/>
    </font>
    <font>
      <b/>
      <sz val="10"/>
      <color indexed="9"/>
      <name val="Arial"/>
      <family val="2"/>
    </font>
    <font>
      <i/>
      <sz val="10"/>
      <name val="Arial"/>
      <family val="2"/>
    </font>
    <font>
      <vertAlign val="superscript"/>
      <sz val="10"/>
      <name val="Arial"/>
      <family val="2"/>
    </font>
    <font>
      <sz val="11"/>
      <color theme="1"/>
      <name val="Arial"/>
      <family val="2"/>
    </font>
    <font>
      <sz val="11"/>
      <color theme="0"/>
      <name val="Arial"/>
      <family val="2"/>
    </font>
    <font>
      <b/>
      <sz val="11"/>
      <color rgb="FFFA7D00"/>
      <name val="Arial"/>
      <family val="2"/>
    </font>
    <font>
      <sz val="11"/>
      <color rgb="FF006100"/>
      <name val="Arial"/>
      <family val="2"/>
    </font>
    <font>
      <sz val="11"/>
      <color rgb="FF9C0006"/>
      <name val="Arial"/>
      <family val="2"/>
    </font>
    <font>
      <i/>
      <sz val="11"/>
      <color rgb="FF7F7F7F"/>
      <name val="Arial"/>
      <family val="2"/>
    </font>
    <font>
      <sz val="11"/>
      <color rgb="FF3F3F76"/>
      <name val="Arial"/>
      <family val="2"/>
    </font>
    <font>
      <b/>
      <sz val="11"/>
      <color theme="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sz val="11"/>
      <color rgb="FFFF0000"/>
      <name val="Arial"/>
      <family val="2"/>
    </font>
    <font>
      <b/>
      <sz val="10"/>
      <color theme="1"/>
      <name val="Arial"/>
      <family val="2"/>
    </font>
    <font>
      <sz val="10"/>
      <color theme="0"/>
      <name val="Arial"/>
      <family val="2"/>
    </font>
    <font>
      <b/>
      <sz val="12"/>
      <color theme="0"/>
      <name val="Arial"/>
      <family val="2"/>
    </font>
    <font>
      <b/>
      <sz val="9"/>
      <color theme="1"/>
      <name val="Arial"/>
      <family val="2"/>
    </font>
    <font>
      <sz val="9"/>
      <color rgb="FFFF0000"/>
      <name val="Arial"/>
      <family val="2"/>
    </font>
    <font>
      <b/>
      <sz val="14"/>
      <color theme="0"/>
      <name val="Arial"/>
      <family val="2"/>
    </font>
    <font>
      <u val="single"/>
      <sz val="10"/>
      <color rgb="FF002060"/>
      <name val="Arial"/>
      <family val="2"/>
    </font>
    <font>
      <sz val="10"/>
      <color theme="1"/>
      <name val="Arial"/>
      <family val="2"/>
    </font>
    <font>
      <b/>
      <sz val="9"/>
      <color theme="0"/>
      <name val="Arial"/>
      <family val="2"/>
    </font>
    <font>
      <b/>
      <sz val="16"/>
      <color theme="0"/>
      <name val="Arial"/>
      <family val="2"/>
    </font>
    <font>
      <sz val="10"/>
      <color rgb="FFFF0000"/>
      <name val="Arial"/>
      <family val="2"/>
    </font>
    <font>
      <sz val="10"/>
      <color rgb="FF002060"/>
      <name val="Arial"/>
      <family val="2"/>
    </font>
    <font>
      <b/>
      <sz val="12"/>
      <color rgb="FF333333"/>
      <name val="Arial"/>
      <family val="2"/>
    </font>
    <font>
      <sz val="9"/>
      <color theme="1"/>
      <name val="Arial"/>
      <family val="2"/>
    </font>
    <font>
      <b/>
      <sz val="9"/>
      <color rgb="FF7030A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3" tint="0.5999600291252136"/>
        <bgColor indexed="64"/>
      </patternFill>
    </fill>
    <fill>
      <patternFill patternType="solid">
        <fgColor theme="4" tint="0.3999499976634979"/>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4999699890613556"/>
        <bgColor indexed="64"/>
      </patternFill>
    </fill>
    <fill>
      <patternFill patternType="solid">
        <fgColor rgb="FF00B0F0"/>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style="thick">
        <color rgb="FFFF0000"/>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theme="0"/>
      </bottom>
    </border>
    <border>
      <left>
        <color indexed="63"/>
      </left>
      <right>
        <color indexed="63"/>
      </right>
      <top style="thin">
        <color theme="0"/>
      </top>
      <bottom>
        <color indexed="63"/>
      </bottom>
    </border>
    <border>
      <left>
        <color indexed="63"/>
      </left>
      <right>
        <color indexed="63"/>
      </right>
      <top style="thick">
        <color rgb="FFFF0000"/>
      </top>
      <bottom>
        <color indexed="63"/>
      </bottom>
    </border>
    <border>
      <left>
        <color indexed="63"/>
      </left>
      <right style="medium"/>
      <top style="thick">
        <color rgb="FFFF0000"/>
      </top>
      <bottom>
        <color indexed="63"/>
      </bottom>
    </border>
    <border>
      <left style="medium"/>
      <right>
        <color indexed="63"/>
      </right>
      <top style="thick">
        <color rgb="FFFF0000"/>
      </top>
      <bottom>
        <color indexed="63"/>
      </bottom>
    </border>
    <border>
      <left>
        <color indexed="63"/>
      </left>
      <right style="thick">
        <color rgb="FFFF0000"/>
      </right>
      <top style="thick">
        <color rgb="FFFF0000"/>
      </top>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0" fillId="20" borderId="1" applyNumberFormat="0" applyFont="0" applyAlignment="0" applyProtection="0"/>
    <xf numFmtId="0" fontId="58" fillId="21" borderId="2" applyNumberFormat="0" applyAlignment="0" applyProtection="0"/>
    <xf numFmtId="0" fontId="59"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0" fillId="29" borderId="0" applyNumberFormat="0" applyBorder="0" applyAlignment="0" applyProtection="0"/>
    <xf numFmtId="0" fontId="3"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2" applyNumberFormat="0" applyAlignment="0" applyProtection="0"/>
    <xf numFmtId="0" fontId="63" fillId="31" borderId="3" applyNumberFormat="0" applyAlignment="0" applyProtection="0"/>
    <xf numFmtId="0" fontId="64" fillId="0" borderId="4" applyNumberFormat="0" applyFill="0" applyAlignment="0" applyProtection="0"/>
    <xf numFmtId="0" fontId="65" fillId="32" borderId="0" applyNumberFormat="0" applyBorder="0" applyAlignment="0" applyProtection="0"/>
    <xf numFmtId="0" fontId="0" fillId="0" borderId="0">
      <alignment/>
      <protection/>
    </xf>
    <xf numFmtId="9" fontId="0" fillId="0" borderId="0" applyFon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cellStyleXfs>
  <cellXfs count="300">
    <xf numFmtId="0" fontId="0" fillId="0" borderId="0" xfId="0" applyAlignment="1">
      <alignment/>
    </xf>
    <xf numFmtId="0" fontId="1" fillId="14" borderId="10" xfId="0" applyFont="1" applyFill="1" applyBorder="1" applyAlignment="1">
      <alignment wrapText="1"/>
    </xf>
    <xf numFmtId="0" fontId="6" fillId="14" borderId="10" xfId="0" applyFont="1" applyFill="1" applyBorder="1" applyAlignment="1">
      <alignment wrapText="1"/>
    </xf>
    <xf numFmtId="3" fontId="6" fillId="14" borderId="10" xfId="0" applyNumberFormat="1" applyFont="1" applyFill="1" applyBorder="1" applyAlignment="1">
      <alignment wrapText="1"/>
    </xf>
    <xf numFmtId="0" fontId="1" fillId="2" borderId="10" xfId="0" applyFont="1" applyFill="1" applyBorder="1" applyAlignment="1">
      <alignment horizontal="left" vertical="top" wrapText="1"/>
    </xf>
    <xf numFmtId="0" fontId="11" fillId="33" borderId="0" xfId="0" applyFont="1" applyFill="1" applyAlignment="1">
      <alignment horizontal="center" wrapText="1"/>
    </xf>
    <xf numFmtId="0" fontId="6" fillId="33" borderId="0" xfId="0" applyFont="1" applyFill="1" applyAlignment="1">
      <alignment horizontal="center" wrapText="1"/>
    </xf>
    <xf numFmtId="0" fontId="11" fillId="2" borderId="0" xfId="0" applyFont="1" applyFill="1" applyAlignment="1">
      <alignment horizontal="center"/>
    </xf>
    <xf numFmtId="0" fontId="11" fillId="34" borderId="0" xfId="0" applyFont="1" applyFill="1" applyAlignment="1">
      <alignment horizontal="center" wrapText="1"/>
    </xf>
    <xf numFmtId="0" fontId="6" fillId="34" borderId="0" xfId="0" applyFont="1" applyFill="1" applyAlignment="1">
      <alignment horizontal="center" wrapText="1"/>
    </xf>
    <xf numFmtId="1" fontId="11" fillId="2" borderId="0" xfId="0" applyNumberFormat="1" applyFont="1" applyFill="1" applyAlignment="1">
      <alignment horizontal="center"/>
    </xf>
    <xf numFmtId="0" fontId="0" fillId="14" borderId="0" xfId="0" applyFill="1" applyAlignment="1">
      <alignment horizontal="center" wrapText="1"/>
    </xf>
    <xf numFmtId="0" fontId="6" fillId="14" borderId="0" xfId="0" applyFont="1" applyFill="1" applyAlignment="1">
      <alignment horizontal="center" wrapText="1"/>
    </xf>
    <xf numFmtId="0" fontId="0" fillId="2" borderId="0" xfId="0" applyFill="1" applyAlignment="1">
      <alignment horizontal="center"/>
    </xf>
    <xf numFmtId="0" fontId="6" fillId="34" borderId="0" xfId="0" applyFont="1" applyFill="1" applyAlignment="1">
      <alignment horizontal="center"/>
    </xf>
    <xf numFmtId="0" fontId="6" fillId="14" borderId="10" xfId="0" applyFont="1" applyFill="1" applyBorder="1" applyAlignment="1">
      <alignment horizontal="center" wrapText="1"/>
    </xf>
    <xf numFmtId="0" fontId="1" fillId="2" borderId="10" xfId="0" applyFont="1" applyFill="1" applyBorder="1" applyAlignment="1">
      <alignment horizontal="center" vertical="top" wrapText="1"/>
    </xf>
    <xf numFmtId="0" fontId="6" fillId="2" borderId="0" xfId="0" applyFont="1" applyFill="1" applyAlignment="1">
      <alignment horizontal="center"/>
    </xf>
    <xf numFmtId="0" fontId="1" fillId="2" borderId="0" xfId="0" applyFont="1" applyFill="1" applyAlignment="1">
      <alignment horizontal="center"/>
    </xf>
    <xf numFmtId="4" fontId="9" fillId="14" borderId="10" xfId="0" applyNumberFormat="1" applyFont="1" applyFill="1" applyBorder="1" applyAlignment="1">
      <alignment wrapText="1"/>
    </xf>
    <xf numFmtId="0" fontId="9" fillId="14" borderId="10" xfId="0" applyFont="1" applyFill="1" applyBorder="1" applyAlignment="1">
      <alignment wrapText="1"/>
    </xf>
    <xf numFmtId="0" fontId="0" fillId="34" borderId="11" xfId="0" applyFill="1" applyBorder="1" applyAlignment="1">
      <alignment/>
    </xf>
    <xf numFmtId="0" fontId="0" fillId="34" borderId="12" xfId="0" applyFill="1" applyBorder="1" applyAlignment="1">
      <alignment horizontal="center"/>
    </xf>
    <xf numFmtId="0" fontId="4" fillId="34" borderId="11" xfId="0" applyFont="1" applyFill="1" applyBorder="1" applyAlignment="1">
      <alignment horizontal="left"/>
    </xf>
    <xf numFmtId="0" fontId="4" fillId="34" borderId="13" xfId="0" applyFont="1" applyFill="1" applyBorder="1" applyAlignment="1">
      <alignment horizontal="center"/>
    </xf>
    <xf numFmtId="0" fontId="5" fillId="14" borderId="10" xfId="0" applyFont="1" applyFill="1" applyBorder="1" applyAlignment="1">
      <alignment horizontal="center"/>
    </xf>
    <xf numFmtId="0" fontId="73" fillId="14" borderId="10" xfId="0" applyFont="1" applyFill="1" applyBorder="1" applyAlignment="1">
      <alignment/>
    </xf>
    <xf numFmtId="0" fontId="0" fillId="34" borderId="10" xfId="0" applyFill="1" applyBorder="1" applyAlignment="1">
      <alignment wrapText="1"/>
    </xf>
    <xf numFmtId="0" fontId="74" fillId="35" borderId="0" xfId="0" applyFont="1" applyFill="1" applyAlignment="1">
      <alignment horizontal="center"/>
    </xf>
    <xf numFmtId="0" fontId="75" fillId="35" borderId="0" xfId="0" applyFont="1" applyFill="1" applyAlignment="1">
      <alignment horizontal="left"/>
    </xf>
    <xf numFmtId="0" fontId="6" fillId="34" borderId="10" xfId="0" applyFont="1" applyFill="1" applyBorder="1" applyAlignment="1">
      <alignment horizontal="center"/>
    </xf>
    <xf numFmtId="0" fontId="6" fillId="34" borderId="10" xfId="0" applyFont="1" applyFill="1" applyBorder="1" applyAlignment="1">
      <alignment horizontal="center" wrapText="1"/>
    </xf>
    <xf numFmtId="3" fontId="6" fillId="34" borderId="10" xfId="0" applyNumberFormat="1" applyFont="1" applyFill="1" applyBorder="1" applyAlignment="1">
      <alignment horizontal="center"/>
    </xf>
    <xf numFmtId="0" fontId="11" fillId="34" borderId="10" xfId="0" applyFont="1" applyFill="1" applyBorder="1" applyAlignment="1">
      <alignment horizontal="center"/>
    </xf>
    <xf numFmtId="3" fontId="11" fillId="36" borderId="10" xfId="0" applyNumberFormat="1" applyFont="1" applyFill="1" applyBorder="1" applyAlignment="1">
      <alignment horizontal="center"/>
    </xf>
    <xf numFmtId="3" fontId="0" fillId="36" borderId="10" xfId="0" applyNumberFormat="1" applyFill="1" applyBorder="1" applyAlignment="1">
      <alignment/>
    </xf>
    <xf numFmtId="0" fontId="11" fillId="36" borderId="10" xfId="0" applyFont="1" applyFill="1" applyBorder="1" applyAlignment="1">
      <alignment horizontal="center"/>
    </xf>
    <xf numFmtId="3" fontId="10" fillId="36" borderId="10" xfId="0" applyNumberFormat="1" applyFont="1" applyFill="1" applyBorder="1" applyAlignment="1">
      <alignment horizontal="center"/>
    </xf>
    <xf numFmtId="3" fontId="6" fillId="34" borderId="10" xfId="0" applyNumberFormat="1" applyFont="1" applyFill="1" applyBorder="1" applyAlignment="1">
      <alignment horizontal="center" wrapText="1"/>
    </xf>
    <xf numFmtId="0" fontId="76" fillId="2" borderId="0" xfId="0" applyFont="1" applyFill="1" applyBorder="1" applyAlignment="1">
      <alignment wrapText="1"/>
    </xf>
    <xf numFmtId="0" fontId="76" fillId="2" borderId="14" xfId="0" applyFont="1" applyFill="1" applyBorder="1" applyAlignment="1">
      <alignment wrapText="1"/>
    </xf>
    <xf numFmtId="0" fontId="76" fillId="2" borderId="15" xfId="0" applyFont="1" applyFill="1" applyBorder="1" applyAlignment="1">
      <alignment wrapText="1"/>
    </xf>
    <xf numFmtId="0" fontId="4" fillId="34" borderId="12" xfId="0" applyFont="1" applyFill="1" applyBorder="1" applyAlignment="1">
      <alignment horizontal="left"/>
    </xf>
    <xf numFmtId="170" fontId="9" fillId="14" borderId="10" xfId="0" applyNumberFormat="1" applyFont="1" applyFill="1" applyBorder="1" applyAlignment="1">
      <alignment wrapText="1"/>
    </xf>
    <xf numFmtId="0" fontId="4" fillId="34" borderId="12" xfId="0" applyFont="1" applyFill="1" applyBorder="1" applyAlignment="1">
      <alignment horizontal="center"/>
    </xf>
    <xf numFmtId="0" fontId="77" fillId="0" borderId="0" xfId="0" applyFont="1" applyAlignment="1">
      <alignment horizontal="center"/>
    </xf>
    <xf numFmtId="0" fontId="11" fillId="34" borderId="10" xfId="0" applyFont="1" applyFill="1" applyBorder="1" applyAlignment="1">
      <alignment wrapText="1"/>
    </xf>
    <xf numFmtId="0" fontId="11" fillId="34" borderId="11" xfId="0" applyFont="1" applyFill="1" applyBorder="1" applyAlignment="1">
      <alignment horizontal="center" wrapText="1"/>
    </xf>
    <xf numFmtId="0" fontId="6" fillId="34" borderId="12" xfId="0" applyFont="1" applyFill="1" applyBorder="1" applyAlignment="1">
      <alignment horizontal="center" wrapText="1"/>
    </xf>
    <xf numFmtId="0" fontId="11" fillId="34" borderId="13" xfId="0" applyFont="1" applyFill="1" applyBorder="1" applyAlignment="1">
      <alignment horizontal="center" wrapText="1"/>
    </xf>
    <xf numFmtId="0" fontId="6" fillId="34" borderId="10" xfId="0" applyFont="1" applyFill="1" applyBorder="1" applyAlignment="1">
      <alignment wrapText="1"/>
    </xf>
    <xf numFmtId="0" fontId="76" fillId="34" borderId="10" xfId="0" applyFont="1" applyFill="1" applyBorder="1" applyAlignment="1">
      <alignment/>
    </xf>
    <xf numFmtId="3" fontId="11" fillId="34" borderId="10" xfId="0" applyNumberFormat="1" applyFont="1" applyFill="1" applyBorder="1" applyAlignment="1">
      <alignment/>
    </xf>
    <xf numFmtId="0" fontId="11" fillId="34" borderId="10" xfId="0" applyFont="1" applyFill="1" applyBorder="1" applyAlignment="1">
      <alignment/>
    </xf>
    <xf numFmtId="0" fontId="6" fillId="34" borderId="10" xfId="0" applyFont="1" applyFill="1" applyBorder="1" applyAlignment="1">
      <alignment/>
    </xf>
    <xf numFmtId="0" fontId="6" fillId="2" borderId="10" xfId="0" applyFont="1" applyFill="1" applyBorder="1" applyAlignment="1">
      <alignment/>
    </xf>
    <xf numFmtId="3" fontId="11" fillId="20" borderId="10" xfId="0" applyNumberFormat="1" applyFont="1" applyFill="1" applyBorder="1" applyAlignment="1">
      <alignment/>
    </xf>
    <xf numFmtId="3" fontId="11" fillId="10" borderId="10" xfId="0" applyNumberFormat="1" applyFont="1" applyFill="1" applyBorder="1" applyAlignment="1">
      <alignment/>
    </xf>
    <xf numFmtId="3" fontId="11" fillId="36" borderId="10" xfId="0" applyNumberFormat="1" applyFont="1" applyFill="1" applyBorder="1" applyAlignment="1">
      <alignment/>
    </xf>
    <xf numFmtId="0" fontId="11" fillId="36" borderId="10" xfId="0" applyFont="1" applyFill="1" applyBorder="1" applyAlignment="1">
      <alignment/>
    </xf>
    <xf numFmtId="172" fontId="11" fillId="36" borderId="10" xfId="0" applyNumberFormat="1" applyFont="1" applyFill="1" applyBorder="1" applyAlignment="1">
      <alignment/>
    </xf>
    <xf numFmtId="0" fontId="6" fillId="14" borderId="10" xfId="0" applyFont="1" applyFill="1" applyBorder="1" applyAlignment="1">
      <alignment/>
    </xf>
    <xf numFmtId="3" fontId="11" fillId="14" borderId="10" xfId="0" applyNumberFormat="1" applyFont="1" applyFill="1" applyBorder="1" applyAlignment="1">
      <alignment/>
    </xf>
    <xf numFmtId="0" fontId="11" fillId="14" borderId="10" xfId="0" applyFont="1" applyFill="1" applyBorder="1" applyAlignment="1">
      <alignment/>
    </xf>
    <xf numFmtId="1" fontId="11" fillId="34" borderId="10" xfId="0" applyNumberFormat="1" applyFont="1" applyFill="1" applyBorder="1" applyAlignment="1">
      <alignment/>
    </xf>
    <xf numFmtId="1" fontId="11" fillId="14" borderId="10" xfId="0" applyNumberFormat="1" applyFont="1" applyFill="1" applyBorder="1" applyAlignment="1">
      <alignment/>
    </xf>
    <xf numFmtId="3" fontId="6" fillId="14" borderId="10" xfId="0" applyNumberFormat="1" applyFont="1" applyFill="1" applyBorder="1" applyAlignment="1">
      <alignment horizontal="center" wrapText="1"/>
    </xf>
    <xf numFmtId="3" fontId="0" fillId="36" borderId="10" xfId="0" applyNumberFormat="1" applyFill="1" applyBorder="1" applyAlignment="1">
      <alignment horizontal="center"/>
    </xf>
    <xf numFmtId="0" fontId="78" fillId="37" borderId="0" xfId="0" applyFont="1" applyFill="1" applyAlignment="1">
      <alignment/>
    </xf>
    <xf numFmtId="0" fontId="0" fillId="37" borderId="0" xfId="0" applyFill="1" applyAlignment="1">
      <alignment/>
    </xf>
    <xf numFmtId="0" fontId="74" fillId="37" borderId="0" xfId="0" applyFont="1" applyFill="1" applyAlignment="1">
      <alignment/>
    </xf>
    <xf numFmtId="0" fontId="78" fillId="37" borderId="0" xfId="0" applyFont="1" applyFill="1" applyAlignment="1">
      <alignment horizontal="left"/>
    </xf>
    <xf numFmtId="0" fontId="78" fillId="37" borderId="0" xfId="0" applyFont="1" applyFill="1" applyAlignment="1">
      <alignment horizontal="center"/>
    </xf>
    <xf numFmtId="0" fontId="74" fillId="37" borderId="0" xfId="0" applyFont="1" applyFill="1" applyAlignment="1">
      <alignment horizontal="center"/>
    </xf>
    <xf numFmtId="3" fontId="6" fillId="34" borderId="10" xfId="0" applyNumberFormat="1" applyFont="1" applyFill="1" applyBorder="1" applyAlignment="1">
      <alignment horizontal="center" wrapText="1"/>
    </xf>
    <xf numFmtId="0" fontId="0" fillId="36" borderId="0" xfId="0" applyFont="1" applyFill="1" applyAlignment="1">
      <alignment/>
    </xf>
    <xf numFmtId="0" fontId="1" fillId="36" borderId="0" xfId="0" applyFont="1" applyFill="1" applyAlignment="1">
      <alignment/>
    </xf>
    <xf numFmtId="0" fontId="4" fillId="38" borderId="0" xfId="0" applyFont="1" applyFill="1" applyAlignment="1">
      <alignment/>
    </xf>
    <xf numFmtId="0" fontId="75" fillId="37" borderId="0" xfId="0" applyFont="1" applyFill="1" applyAlignment="1">
      <alignment/>
    </xf>
    <xf numFmtId="0" fontId="0" fillId="36" borderId="0" xfId="0" applyFill="1" applyAlignment="1">
      <alignment/>
    </xf>
    <xf numFmtId="0" fontId="2" fillId="36" borderId="0" xfId="45" applyFill="1" applyAlignment="1" applyProtection="1">
      <alignment vertical="center"/>
      <protection/>
    </xf>
    <xf numFmtId="0" fontId="11" fillId="36" borderId="0" xfId="0" applyFont="1" applyFill="1" applyAlignment="1">
      <alignment/>
    </xf>
    <xf numFmtId="0" fontId="11" fillId="36" borderId="0" xfId="0" applyFont="1" applyFill="1" applyAlignment="1">
      <alignment horizontal="left" vertical="top" wrapText="1"/>
    </xf>
    <xf numFmtId="0" fontId="11" fillId="36" borderId="0" xfId="0" applyFont="1" applyFill="1" applyAlignment="1">
      <alignment wrapText="1"/>
    </xf>
    <xf numFmtId="0" fontId="25" fillId="36" borderId="0" xfId="0" applyFont="1" applyFill="1" applyAlignment="1">
      <alignment/>
    </xf>
    <xf numFmtId="0" fontId="79" fillId="36" borderId="0" xfId="45" applyFont="1" applyFill="1" applyAlignment="1" applyProtection="1">
      <alignment vertical="center"/>
      <protection/>
    </xf>
    <xf numFmtId="0" fontId="0" fillId="36" borderId="0" xfId="0" applyFill="1" applyAlignment="1">
      <alignment vertical="center"/>
    </xf>
    <xf numFmtId="0" fontId="0" fillId="36" borderId="16" xfId="0" applyFill="1" applyBorder="1" applyAlignment="1">
      <alignment/>
    </xf>
    <xf numFmtId="1" fontId="80" fillId="36" borderId="17" xfId="0" applyNumberFormat="1" applyFont="1" applyFill="1" applyBorder="1" applyAlignment="1">
      <alignment/>
    </xf>
    <xf numFmtId="1" fontId="80" fillId="36" borderId="18" xfId="0" applyNumberFormat="1" applyFont="1" applyFill="1" applyBorder="1" applyAlignment="1">
      <alignment/>
    </xf>
    <xf numFmtId="0" fontId="74" fillId="37" borderId="19" xfId="0" applyFont="1" applyFill="1" applyBorder="1" applyAlignment="1">
      <alignment/>
    </xf>
    <xf numFmtId="0" fontId="81" fillId="37" borderId="20" xfId="0" applyFont="1" applyFill="1" applyBorder="1" applyAlignment="1">
      <alignment wrapText="1"/>
    </xf>
    <xf numFmtId="0" fontId="81" fillId="37" borderId="0" xfId="0" applyFont="1" applyFill="1" applyBorder="1" applyAlignment="1">
      <alignment wrapText="1"/>
    </xf>
    <xf numFmtId="3" fontId="0" fillId="36" borderId="0" xfId="0" applyNumberFormat="1" applyFill="1" applyAlignment="1">
      <alignment/>
    </xf>
    <xf numFmtId="0" fontId="15" fillId="36" borderId="0" xfId="0" applyFont="1" applyFill="1" applyAlignment="1">
      <alignment/>
    </xf>
    <xf numFmtId="0" fontId="79" fillId="36" borderId="0" xfId="45" applyFont="1" applyFill="1" applyAlignment="1" applyProtection="1">
      <alignment horizontal="left" vertical="center"/>
      <protection/>
    </xf>
    <xf numFmtId="0" fontId="0" fillId="36" borderId="0" xfId="0" applyFill="1" applyAlignment="1">
      <alignment horizontal="center"/>
    </xf>
    <xf numFmtId="0" fontId="0" fillId="36" borderId="0" xfId="0" applyFont="1" applyFill="1" applyAlignment="1">
      <alignment horizontal="center"/>
    </xf>
    <xf numFmtId="0" fontId="74" fillId="36" borderId="0" xfId="0" applyFont="1" applyFill="1" applyAlignment="1">
      <alignment/>
    </xf>
    <xf numFmtId="0" fontId="15" fillId="36" borderId="0" xfId="0" applyFont="1" applyFill="1" applyBorder="1" applyAlignment="1">
      <alignment/>
    </xf>
    <xf numFmtId="3" fontId="0" fillId="36" borderId="0" xfId="0" applyNumberFormat="1" applyFill="1" applyBorder="1" applyAlignment="1">
      <alignment/>
    </xf>
    <xf numFmtId="0" fontId="0" fillId="36" borderId="0" xfId="0" applyFill="1" applyBorder="1" applyAlignment="1">
      <alignment/>
    </xf>
    <xf numFmtId="0" fontId="0" fillId="36" borderId="0" xfId="0" applyFill="1" applyAlignment="1">
      <alignment wrapText="1"/>
    </xf>
    <xf numFmtId="0" fontId="1" fillId="36" borderId="0" xfId="0" applyFont="1" applyFill="1" applyBorder="1" applyAlignment="1">
      <alignment/>
    </xf>
    <xf numFmtId="3" fontId="6" fillId="36" borderId="0" xfId="0" applyNumberFormat="1" applyFont="1" applyFill="1" applyBorder="1" applyAlignment="1">
      <alignment horizontal="center"/>
    </xf>
    <xf numFmtId="0" fontId="11" fillId="36" borderId="0" xfId="0" applyFont="1" applyFill="1" applyBorder="1" applyAlignment="1">
      <alignment horizontal="center"/>
    </xf>
    <xf numFmtId="170" fontId="0" fillId="36" borderId="0" xfId="0" applyNumberFormat="1" applyFill="1" applyBorder="1" applyAlignment="1">
      <alignment/>
    </xf>
    <xf numFmtId="1" fontId="0" fillId="36" borderId="0" xfId="0" applyNumberFormat="1" applyFont="1" applyFill="1" applyAlignment="1">
      <alignment/>
    </xf>
    <xf numFmtId="1" fontId="1" fillId="36" borderId="0" xfId="0" applyNumberFormat="1" applyFont="1" applyFill="1" applyBorder="1" applyAlignment="1">
      <alignment/>
    </xf>
    <xf numFmtId="1" fontId="0" fillId="36" borderId="0" xfId="0" applyNumberFormat="1" applyFont="1" applyFill="1" applyBorder="1" applyAlignment="1">
      <alignment/>
    </xf>
    <xf numFmtId="1" fontId="1" fillId="36" borderId="0" xfId="0" applyNumberFormat="1" applyFont="1" applyFill="1" applyBorder="1" applyAlignment="1">
      <alignment horizontal="center"/>
    </xf>
    <xf numFmtId="1" fontId="0" fillId="36" borderId="0" xfId="0" applyNumberFormat="1" applyFont="1" applyFill="1" applyBorder="1" applyAlignment="1">
      <alignment horizontal="center"/>
    </xf>
    <xf numFmtId="0" fontId="0" fillId="36" borderId="0" xfId="0" applyFont="1" applyFill="1" applyBorder="1" applyAlignment="1">
      <alignment/>
    </xf>
    <xf numFmtId="0" fontId="0" fillId="36" borderId="0" xfId="0" applyFont="1" applyFill="1" applyBorder="1" applyAlignment="1">
      <alignment horizontal="center"/>
    </xf>
    <xf numFmtId="170" fontId="0" fillId="36" borderId="0" xfId="0" applyNumberFormat="1" applyFont="1" applyFill="1" applyBorder="1" applyAlignment="1">
      <alignment/>
    </xf>
    <xf numFmtId="3" fontId="0" fillId="36" borderId="0" xfId="0" applyNumberFormat="1" applyFont="1" applyFill="1" applyBorder="1" applyAlignment="1">
      <alignment/>
    </xf>
    <xf numFmtId="0" fontId="6" fillId="36" borderId="0" xfId="0" applyFont="1" applyFill="1" applyBorder="1" applyAlignment="1">
      <alignment/>
    </xf>
    <xf numFmtId="0" fontId="11" fillId="36" borderId="0" xfId="0" applyFont="1" applyFill="1" applyAlignment="1">
      <alignment/>
    </xf>
    <xf numFmtId="3" fontId="11" fillId="36" borderId="0" xfId="0" applyNumberFormat="1" applyFont="1" applyFill="1" applyBorder="1" applyAlignment="1">
      <alignment/>
    </xf>
    <xf numFmtId="0" fontId="11" fillId="36" borderId="0" xfId="0" applyFont="1" applyFill="1" applyBorder="1" applyAlignment="1">
      <alignment/>
    </xf>
    <xf numFmtId="170" fontId="11" fillId="36" borderId="0" xfId="0" applyNumberFormat="1" applyFont="1" applyFill="1" applyBorder="1" applyAlignment="1">
      <alignment/>
    </xf>
    <xf numFmtId="0" fontId="1" fillId="36" borderId="0" xfId="0" applyFont="1" applyFill="1" applyBorder="1" applyAlignment="1">
      <alignment/>
    </xf>
    <xf numFmtId="0" fontId="0" fillId="36" borderId="0" xfId="0" applyFill="1" applyAlignment="1">
      <alignment/>
    </xf>
    <xf numFmtId="0" fontId="82" fillId="37" borderId="21" xfId="0" applyFont="1" applyFill="1" applyBorder="1" applyAlignment="1">
      <alignment horizontal="left"/>
    </xf>
    <xf numFmtId="0" fontId="0" fillId="36" borderId="0" xfId="0" applyFill="1" applyBorder="1" applyAlignment="1">
      <alignment/>
    </xf>
    <xf numFmtId="0" fontId="0" fillId="36" borderId="0" xfId="0" applyFill="1" applyAlignment="1">
      <alignment horizontal="center" wrapText="1"/>
    </xf>
    <xf numFmtId="1" fontId="0" fillId="36" borderId="0" xfId="0" applyNumberFormat="1" applyFont="1" applyFill="1" applyAlignment="1">
      <alignment horizontal="center"/>
    </xf>
    <xf numFmtId="1" fontId="0" fillId="36" borderId="0" xfId="0" applyNumberFormat="1" applyFill="1" applyAlignment="1">
      <alignment horizontal="center" vertical="top" wrapText="1"/>
    </xf>
    <xf numFmtId="0" fontId="1" fillId="36" borderId="0" xfId="0" applyFont="1" applyFill="1" applyAlignment="1">
      <alignment horizontal="center" vertical="top" wrapText="1"/>
    </xf>
    <xf numFmtId="0" fontId="1" fillId="36" borderId="0" xfId="0" applyFont="1" applyFill="1" applyAlignment="1">
      <alignment horizontal="left"/>
    </xf>
    <xf numFmtId="0" fontId="0" fillId="36" borderId="0" xfId="0" applyFill="1" applyAlignment="1">
      <alignment vertical="top" wrapText="1"/>
    </xf>
    <xf numFmtId="1" fontId="0" fillId="36" borderId="0" xfId="0" applyNumberFormat="1" applyFill="1" applyBorder="1" applyAlignment="1">
      <alignment/>
    </xf>
    <xf numFmtId="1" fontId="0" fillId="36" borderId="0" xfId="0" applyNumberFormat="1" applyFont="1" applyFill="1" applyAlignment="1">
      <alignment/>
    </xf>
    <xf numFmtId="0" fontId="12" fillId="36" borderId="0" xfId="0" applyFont="1" applyFill="1" applyAlignment="1">
      <alignment/>
    </xf>
    <xf numFmtId="0" fontId="1" fillId="36" borderId="0" xfId="0" applyFont="1" applyFill="1" applyAlignment="1">
      <alignment horizontal="center"/>
    </xf>
    <xf numFmtId="1" fontId="0" fillId="36" borderId="0" xfId="0" applyNumberFormat="1" applyFill="1" applyBorder="1" applyAlignment="1">
      <alignment horizontal="center"/>
    </xf>
    <xf numFmtId="0" fontId="83" fillId="36" borderId="0" xfId="0" applyFont="1" applyFill="1" applyAlignment="1">
      <alignment vertical="center"/>
    </xf>
    <xf numFmtId="0" fontId="0" fillId="36" borderId="0" xfId="0" applyFont="1" applyFill="1" applyAlignment="1">
      <alignment vertical="center"/>
    </xf>
    <xf numFmtId="0" fontId="84" fillId="36" borderId="0" xfId="0" applyFont="1" applyFill="1" applyAlignment="1">
      <alignment horizontal="center"/>
    </xf>
    <xf numFmtId="0" fontId="75" fillId="36" borderId="0" xfId="0" applyFont="1" applyFill="1" applyAlignment="1">
      <alignment horizontal="left"/>
    </xf>
    <xf numFmtId="0" fontId="74" fillId="36" borderId="0" xfId="0" applyFont="1" applyFill="1" applyAlignment="1">
      <alignment horizontal="center"/>
    </xf>
    <xf numFmtId="0" fontId="83" fillId="36" borderId="0" xfId="0" applyFont="1" applyFill="1" applyAlignment="1">
      <alignment horizontal="left"/>
    </xf>
    <xf numFmtId="0" fontId="4" fillId="36" borderId="0" xfId="0" applyFont="1" applyFill="1" applyAlignment="1">
      <alignment horizontal="left"/>
    </xf>
    <xf numFmtId="0" fontId="11" fillId="36" borderId="0" xfId="0" applyFont="1" applyFill="1" applyAlignment="1">
      <alignment horizontal="center" wrapText="1"/>
    </xf>
    <xf numFmtId="0" fontId="11" fillId="36" borderId="0" xfId="0" applyFont="1" applyFill="1" applyAlignment="1">
      <alignment horizontal="center"/>
    </xf>
    <xf numFmtId="0" fontId="0" fillId="36" borderId="0" xfId="0" applyFont="1" applyFill="1" applyAlignment="1">
      <alignment horizontal="left"/>
    </xf>
    <xf numFmtId="0" fontId="6" fillId="36" borderId="0" xfId="0" applyFont="1" applyFill="1" applyAlignment="1">
      <alignment horizontal="center"/>
    </xf>
    <xf numFmtId="0" fontId="72" fillId="36" borderId="0" xfId="0" applyFont="1" applyFill="1" applyAlignment="1">
      <alignment horizontal="center"/>
    </xf>
    <xf numFmtId="0" fontId="77" fillId="36" borderId="0" xfId="0" applyFont="1" applyFill="1" applyAlignment="1">
      <alignment horizontal="left"/>
    </xf>
    <xf numFmtId="0" fontId="4" fillId="36" borderId="0" xfId="0" applyFont="1" applyFill="1" applyAlignment="1">
      <alignment horizontal="center"/>
    </xf>
    <xf numFmtId="0" fontId="85" fillId="36" borderId="0" xfId="0" applyFont="1" applyFill="1" applyAlignment="1">
      <alignment horizontal="left"/>
    </xf>
    <xf numFmtId="0" fontId="6" fillId="36" borderId="0" xfId="0" applyFont="1" applyFill="1" applyAlignment="1">
      <alignment horizontal="center" wrapText="1"/>
    </xf>
    <xf numFmtId="1" fontId="11" fillId="36" borderId="0" xfId="0" applyNumberFormat="1" applyFont="1" applyFill="1" applyAlignment="1">
      <alignment horizontal="center"/>
    </xf>
    <xf numFmtId="0" fontId="1" fillId="14" borderId="10" xfId="0" applyFont="1" applyFill="1" applyBorder="1" applyAlignment="1">
      <alignment/>
    </xf>
    <xf numFmtId="3" fontId="6" fillId="14" borderId="10" xfId="0" applyNumberFormat="1" applyFont="1" applyFill="1" applyBorder="1" applyAlignment="1">
      <alignment horizontal="center"/>
    </xf>
    <xf numFmtId="0" fontId="79" fillId="36" borderId="0" xfId="45" applyFont="1" applyFill="1" applyAlignment="1" applyProtection="1">
      <alignment horizontal="left" vertical="center"/>
      <protection/>
    </xf>
    <xf numFmtId="0" fontId="0" fillId="36" borderId="0" xfId="0" applyFont="1" applyFill="1" applyAlignment="1">
      <alignment/>
    </xf>
    <xf numFmtId="3" fontId="6" fillId="34" borderId="10" xfId="0" applyNumberFormat="1" applyFont="1" applyFill="1" applyBorder="1" applyAlignment="1">
      <alignment horizontal="center" wrapText="1"/>
    </xf>
    <xf numFmtId="3" fontId="6" fillId="14" borderId="11" xfId="0" applyNumberFormat="1" applyFont="1" applyFill="1" applyBorder="1" applyAlignment="1">
      <alignment horizontal="center" wrapText="1"/>
    </xf>
    <xf numFmtId="3" fontId="6" fillId="34" borderId="10" xfId="0" applyNumberFormat="1" applyFont="1" applyFill="1" applyBorder="1" applyAlignment="1">
      <alignment horizontal="center" wrapText="1"/>
    </xf>
    <xf numFmtId="0" fontId="70" fillId="39" borderId="0" xfId="0" applyFont="1" applyFill="1" applyAlignment="1">
      <alignment/>
    </xf>
    <xf numFmtId="0" fontId="80" fillId="39" borderId="0" xfId="0" applyFont="1" applyFill="1" applyAlignment="1">
      <alignment/>
    </xf>
    <xf numFmtId="0" fontId="0" fillId="39" borderId="0" xfId="0" applyFill="1" applyAlignment="1">
      <alignment/>
    </xf>
    <xf numFmtId="0" fontId="73" fillId="39" borderId="0" xfId="0" applyFont="1" applyFill="1" applyAlignment="1">
      <alignment/>
    </xf>
    <xf numFmtId="1" fontId="80" fillId="39" borderId="0" xfId="0" applyNumberFormat="1" applyFont="1" applyFill="1" applyAlignment="1">
      <alignment/>
    </xf>
    <xf numFmtId="0" fontId="86" fillId="39" borderId="0" xfId="0" applyFont="1" applyFill="1" applyAlignment="1">
      <alignment/>
    </xf>
    <xf numFmtId="1" fontId="86" fillId="39" borderId="0" xfId="0" applyNumberFormat="1" applyFont="1" applyFill="1" applyAlignment="1">
      <alignment/>
    </xf>
    <xf numFmtId="0" fontId="6" fillId="2" borderId="0" xfId="0" applyFont="1" applyFill="1" applyAlignment="1">
      <alignment horizontal="center" wrapText="1"/>
    </xf>
    <xf numFmtId="0" fontId="11" fillId="39" borderId="10" xfId="0" applyFont="1" applyFill="1" applyBorder="1" applyAlignment="1">
      <alignment horizontal="center"/>
    </xf>
    <xf numFmtId="0" fontId="0" fillId="39" borderId="10" xfId="0" applyFont="1" applyFill="1" applyBorder="1" applyAlignment="1">
      <alignment horizontal="center"/>
    </xf>
    <xf numFmtId="3" fontId="11" fillId="39" borderId="10" xfId="0" applyNumberFormat="1" applyFont="1" applyFill="1" applyBorder="1" applyAlignment="1">
      <alignment/>
    </xf>
    <xf numFmtId="3" fontId="11" fillId="10" borderId="10" xfId="0" applyNumberFormat="1" applyFont="1" applyFill="1" applyBorder="1" applyAlignment="1">
      <alignment horizontal="center"/>
    </xf>
    <xf numFmtId="0" fontId="11" fillId="10" borderId="10" xfId="0" applyFont="1" applyFill="1" applyBorder="1" applyAlignment="1">
      <alignment horizontal="center"/>
    </xf>
    <xf numFmtId="3" fontId="11" fillId="39" borderId="10" xfId="0" applyNumberFormat="1" applyFont="1" applyFill="1" applyBorder="1" applyAlignment="1">
      <alignment horizontal="center"/>
    </xf>
    <xf numFmtId="0" fontId="11" fillId="39" borderId="10" xfId="0" applyNumberFormat="1" applyFont="1" applyFill="1" applyBorder="1" applyAlignment="1">
      <alignment horizontal="center"/>
    </xf>
    <xf numFmtId="1" fontId="11" fillId="39" borderId="10" xfId="0" applyNumberFormat="1" applyFont="1" applyFill="1" applyBorder="1" applyAlignment="1">
      <alignment/>
    </xf>
    <xf numFmtId="0" fontId="11" fillId="14" borderId="10" xfId="0" applyFont="1" applyFill="1" applyBorder="1" applyAlignment="1">
      <alignment wrapText="1"/>
    </xf>
    <xf numFmtId="0" fontId="11" fillId="14" borderId="11" xfId="0" applyFont="1" applyFill="1" applyBorder="1" applyAlignment="1">
      <alignment wrapText="1"/>
    </xf>
    <xf numFmtId="3" fontId="6" fillId="14" borderId="12" xfId="0" applyNumberFormat="1" applyFont="1" applyFill="1" applyBorder="1" applyAlignment="1">
      <alignment horizontal="center"/>
    </xf>
    <xf numFmtId="3" fontId="6" fillId="14" borderId="13" xfId="0" applyNumberFormat="1" applyFont="1" applyFill="1" applyBorder="1" applyAlignment="1">
      <alignment horizontal="center" wrapText="1"/>
    </xf>
    <xf numFmtId="3" fontId="6" fillId="14" borderId="11" xfId="0" applyNumberFormat="1" applyFont="1" applyFill="1" applyBorder="1" applyAlignment="1">
      <alignment horizontal="center"/>
    </xf>
    <xf numFmtId="3" fontId="17" fillId="14" borderId="10" xfId="0" applyNumberFormat="1" applyFont="1" applyFill="1" applyBorder="1" applyAlignment="1">
      <alignment horizontal="center" wrapText="1"/>
    </xf>
    <xf numFmtId="3" fontId="17" fillId="14" borderId="11" xfId="0" applyNumberFormat="1" applyFont="1" applyFill="1" applyBorder="1" applyAlignment="1">
      <alignment horizontal="center" wrapText="1"/>
    </xf>
    <xf numFmtId="3" fontId="6" fillId="14" borderId="10" xfId="0" applyNumberFormat="1" applyFont="1" applyFill="1" applyBorder="1" applyAlignment="1">
      <alignment horizontal="center" wrapText="1"/>
    </xf>
    <xf numFmtId="0" fontId="6" fillId="34" borderId="0" xfId="0" applyFont="1" applyFill="1" applyBorder="1" applyAlignment="1">
      <alignment/>
    </xf>
    <xf numFmtId="3" fontId="6" fillId="34" borderId="0" xfId="0" applyNumberFormat="1" applyFont="1" applyFill="1" applyBorder="1" applyAlignment="1">
      <alignment horizontal="center"/>
    </xf>
    <xf numFmtId="3" fontId="87" fillId="34" borderId="0" xfId="0" applyNumberFormat="1" applyFont="1" applyFill="1" applyBorder="1" applyAlignment="1">
      <alignment horizontal="left"/>
    </xf>
    <xf numFmtId="3" fontId="6" fillId="34" borderId="0" xfId="0" applyNumberFormat="1" applyFont="1" applyFill="1" applyBorder="1" applyAlignment="1">
      <alignment/>
    </xf>
    <xf numFmtId="0" fontId="11" fillId="34" borderId="0" xfId="0" applyFont="1" applyFill="1" applyBorder="1" applyAlignment="1">
      <alignment/>
    </xf>
    <xf numFmtId="1" fontId="11" fillId="36" borderId="10" xfId="0" applyNumberFormat="1" applyFont="1" applyFill="1" applyBorder="1" applyAlignment="1">
      <alignment horizontal="right"/>
    </xf>
    <xf numFmtId="0" fontId="6" fillId="34" borderId="0" xfId="0" applyFont="1" applyFill="1" applyBorder="1" applyAlignment="1">
      <alignment/>
    </xf>
    <xf numFmtId="3" fontId="11" fillId="34" borderId="0" xfId="0" applyNumberFormat="1" applyFont="1" applyFill="1" applyBorder="1" applyAlignment="1">
      <alignment wrapText="1"/>
    </xf>
    <xf numFmtId="170" fontId="11" fillId="34" borderId="0" xfId="0" applyNumberFormat="1" applyFont="1" applyFill="1" applyBorder="1" applyAlignment="1">
      <alignment/>
    </xf>
    <xf numFmtId="3" fontId="11" fillId="34" borderId="0" xfId="0" applyNumberFormat="1" applyFont="1" applyFill="1" applyBorder="1" applyAlignment="1">
      <alignment/>
    </xf>
    <xf numFmtId="0" fontId="6" fillId="34" borderId="11" xfId="0" applyFont="1" applyFill="1" applyBorder="1" applyAlignment="1">
      <alignment/>
    </xf>
    <xf numFmtId="3" fontId="11" fillId="34" borderId="12" xfId="0" applyNumberFormat="1" applyFont="1" applyFill="1" applyBorder="1" applyAlignment="1">
      <alignment/>
    </xf>
    <xf numFmtId="170" fontId="11" fillId="34" borderId="12" xfId="0" applyNumberFormat="1" applyFont="1" applyFill="1" applyBorder="1" applyAlignment="1">
      <alignment/>
    </xf>
    <xf numFmtId="3" fontId="11" fillId="34" borderId="12" xfId="0" applyNumberFormat="1" applyFont="1" applyFill="1" applyBorder="1" applyAlignment="1">
      <alignment horizontal="center"/>
    </xf>
    <xf numFmtId="1" fontId="11" fillId="34" borderId="12" xfId="0" applyNumberFormat="1" applyFont="1" applyFill="1" applyBorder="1" applyAlignment="1">
      <alignment horizontal="right"/>
    </xf>
    <xf numFmtId="3" fontId="11" fillId="34" borderId="13" xfId="0" applyNumberFormat="1" applyFont="1" applyFill="1" applyBorder="1" applyAlignment="1">
      <alignment/>
    </xf>
    <xf numFmtId="0" fontId="11" fillId="39" borderId="10" xfId="0" applyNumberFormat="1" applyFont="1" applyFill="1" applyBorder="1" applyAlignment="1">
      <alignment/>
    </xf>
    <xf numFmtId="3" fontId="6" fillId="14" borderId="10" xfId="0" applyNumberFormat="1" applyFont="1" applyFill="1" applyBorder="1" applyAlignment="1">
      <alignment horizontal="center" wrapText="1"/>
    </xf>
    <xf numFmtId="3" fontId="0" fillId="39" borderId="10" xfId="0" applyNumberFormat="1" applyFill="1" applyBorder="1" applyAlignment="1">
      <alignment horizontal="center"/>
    </xf>
    <xf numFmtId="0" fontId="83" fillId="36" borderId="0" xfId="0" applyFont="1" applyFill="1" applyAlignment="1">
      <alignment horizontal="center" vertical="top" wrapText="1"/>
    </xf>
    <xf numFmtId="0" fontId="4" fillId="14" borderId="12" xfId="0" applyFont="1" applyFill="1" applyBorder="1" applyAlignment="1">
      <alignment/>
    </xf>
    <xf numFmtId="0" fontId="74" fillId="14" borderId="11" xfId="0" applyFont="1" applyFill="1" applyBorder="1" applyAlignment="1">
      <alignment/>
    </xf>
    <xf numFmtId="0" fontId="83" fillId="36" borderId="0" xfId="0" applyFont="1" applyFill="1" applyAlignment="1">
      <alignment/>
    </xf>
    <xf numFmtId="3" fontId="11" fillId="36" borderId="10" xfId="0" applyNumberFormat="1" applyFont="1" applyFill="1" applyBorder="1" applyAlignment="1">
      <alignment horizontal="center" wrapText="1"/>
    </xf>
    <xf numFmtId="3" fontId="0" fillId="39" borderId="10" xfId="0" applyNumberFormat="1" applyFill="1" applyBorder="1" applyAlignment="1">
      <alignment wrapText="1"/>
    </xf>
    <xf numFmtId="170" fontId="0" fillId="36" borderId="10" xfId="0" applyNumberFormat="1" applyFont="1" applyFill="1" applyBorder="1" applyAlignment="1">
      <alignment horizontal="center" wrapText="1"/>
    </xf>
    <xf numFmtId="170" fontId="0" fillId="39" borderId="10" xfId="0" applyNumberFormat="1" applyFill="1" applyBorder="1" applyAlignment="1">
      <alignment wrapText="1"/>
    </xf>
    <xf numFmtId="3" fontId="11" fillId="40" borderId="10" xfId="0" applyNumberFormat="1" applyFont="1" applyFill="1" applyBorder="1" applyAlignment="1">
      <alignment/>
    </xf>
    <xf numFmtId="3" fontId="11" fillId="40" borderId="10" xfId="0" applyNumberFormat="1" applyFont="1" applyFill="1" applyBorder="1" applyAlignment="1">
      <alignment horizontal="center"/>
    </xf>
    <xf numFmtId="0" fontId="11" fillId="40" borderId="10" xfId="0" applyFont="1" applyFill="1" applyBorder="1" applyAlignment="1">
      <alignment/>
    </xf>
    <xf numFmtId="1" fontId="11" fillId="40" borderId="10" xfId="0" applyNumberFormat="1" applyFont="1" applyFill="1" applyBorder="1" applyAlignment="1">
      <alignment/>
    </xf>
    <xf numFmtId="0" fontId="11" fillId="40" borderId="10" xfId="0" applyNumberFormat="1" applyFont="1" applyFill="1" applyBorder="1" applyAlignment="1">
      <alignment horizontal="center"/>
    </xf>
    <xf numFmtId="1" fontId="11" fillId="40" borderId="10" xfId="0" applyNumberFormat="1" applyFont="1" applyFill="1" applyBorder="1" applyAlignment="1">
      <alignment horizontal="right"/>
    </xf>
    <xf numFmtId="1" fontId="11" fillId="39" borderId="10" xfId="0" applyNumberFormat="1" applyFont="1" applyFill="1" applyBorder="1" applyAlignment="1">
      <alignment horizontal="right"/>
    </xf>
    <xf numFmtId="0" fontId="1" fillId="14" borderId="22" xfId="0" applyFont="1" applyFill="1" applyBorder="1" applyAlignment="1">
      <alignment wrapText="1"/>
    </xf>
    <xf numFmtId="3" fontId="11" fillId="36" borderId="22" xfId="0" applyNumberFormat="1" applyFont="1" applyFill="1" applyBorder="1" applyAlignment="1">
      <alignment horizontal="center" wrapText="1"/>
    </xf>
    <xf numFmtId="3" fontId="0" fillId="39" borderId="22" xfId="0" applyNumberFormat="1" applyFill="1" applyBorder="1" applyAlignment="1">
      <alignment wrapText="1"/>
    </xf>
    <xf numFmtId="170" fontId="0" fillId="36" borderId="22" xfId="0" applyNumberFormat="1" applyFont="1" applyFill="1" applyBorder="1" applyAlignment="1">
      <alignment horizontal="center" wrapText="1"/>
    </xf>
    <xf numFmtId="170" fontId="0" fillId="39" borderId="22" xfId="0" applyNumberFormat="1" applyFill="1" applyBorder="1" applyAlignment="1">
      <alignment wrapText="1"/>
    </xf>
    <xf numFmtId="0" fontId="0" fillId="36" borderId="23" xfId="0" applyFill="1" applyBorder="1" applyAlignment="1">
      <alignment wrapText="1"/>
    </xf>
    <xf numFmtId="0" fontId="0" fillId="36" borderId="24" xfId="0" applyFill="1" applyBorder="1" applyAlignment="1">
      <alignment wrapText="1"/>
    </xf>
    <xf numFmtId="0" fontId="77" fillId="36" borderId="0" xfId="0" applyFont="1" applyFill="1" applyAlignment="1">
      <alignment horizontal="center" wrapText="1"/>
    </xf>
    <xf numFmtId="0" fontId="88" fillId="37" borderId="25" xfId="0" applyFont="1" applyFill="1" applyBorder="1" applyAlignment="1">
      <alignment horizontal="center"/>
    </xf>
    <xf numFmtId="0" fontId="73" fillId="2" borderId="25" xfId="0" applyFont="1" applyFill="1" applyBorder="1" applyAlignment="1">
      <alignment horizontal="center"/>
    </xf>
    <xf numFmtId="0" fontId="70" fillId="2" borderId="25" xfId="0" applyFont="1" applyFill="1" applyBorder="1" applyAlignment="1">
      <alignment horizontal="center"/>
    </xf>
    <xf numFmtId="0" fontId="0" fillId="2" borderId="26" xfId="0" applyFill="1" applyBorder="1" applyAlignment="1">
      <alignment horizontal="center"/>
    </xf>
    <xf numFmtId="0" fontId="73" fillId="2" borderId="27" xfId="0" applyFont="1" applyFill="1" applyBorder="1" applyAlignment="1">
      <alignment horizontal="center"/>
    </xf>
    <xf numFmtId="0" fontId="0" fillId="2" borderId="28" xfId="0" applyFill="1" applyBorder="1" applyAlignment="1">
      <alignment/>
    </xf>
    <xf numFmtId="0" fontId="0" fillId="36" borderId="11" xfId="0" applyFont="1" applyFill="1" applyBorder="1" applyAlignment="1">
      <alignment vertical="top" wrapText="1"/>
    </xf>
    <xf numFmtId="0" fontId="0" fillId="36" borderId="12" xfId="0" applyFill="1" applyBorder="1" applyAlignment="1">
      <alignment vertical="top"/>
    </xf>
    <xf numFmtId="0" fontId="0" fillId="36" borderId="13" xfId="0" applyFill="1" applyBorder="1" applyAlignment="1">
      <alignment vertical="top"/>
    </xf>
    <xf numFmtId="0" fontId="79" fillId="36" borderId="0" xfId="45" applyFont="1" applyFill="1" applyAlignment="1" applyProtection="1">
      <alignment horizontal="left" vertical="center"/>
      <protection/>
    </xf>
    <xf numFmtId="0" fontId="1" fillId="36" borderId="0" xfId="0" applyFont="1" applyFill="1" applyBorder="1" applyAlignment="1">
      <alignment/>
    </xf>
    <xf numFmtId="0" fontId="0" fillId="36" borderId="0" xfId="0" applyFont="1" applyFill="1" applyAlignment="1">
      <alignment/>
    </xf>
    <xf numFmtId="0" fontId="82" fillId="37" borderId="21" xfId="0" applyFont="1" applyFill="1" applyBorder="1" applyAlignment="1">
      <alignment horizontal="left"/>
    </xf>
    <xf numFmtId="3" fontId="6" fillId="34" borderId="10" xfId="0" applyNumberFormat="1" applyFont="1" applyFill="1" applyBorder="1" applyAlignment="1">
      <alignment horizontal="center" wrapText="1"/>
    </xf>
    <xf numFmtId="0" fontId="11" fillId="34" borderId="10" xfId="0" applyFont="1" applyFill="1" applyBorder="1" applyAlignment="1">
      <alignment horizontal="center" wrapText="1"/>
    </xf>
    <xf numFmtId="3" fontId="6" fillId="34" borderId="11" xfId="0" applyNumberFormat="1" applyFont="1" applyFill="1" applyBorder="1" applyAlignment="1">
      <alignment horizontal="center" wrapText="1"/>
    </xf>
    <xf numFmtId="3" fontId="6" fillId="34" borderId="12" xfId="0" applyNumberFormat="1" applyFont="1" applyFill="1" applyBorder="1" applyAlignment="1">
      <alignment horizontal="center" wrapText="1"/>
    </xf>
    <xf numFmtId="3" fontId="6" fillId="34" borderId="13" xfId="0" applyNumberFormat="1" applyFont="1" applyFill="1" applyBorder="1" applyAlignment="1">
      <alignment horizontal="center" wrapText="1"/>
    </xf>
    <xf numFmtId="0" fontId="1" fillId="14" borderId="29" xfId="0" applyFont="1" applyFill="1" applyBorder="1" applyAlignment="1">
      <alignment horizontal="center" wrapText="1"/>
    </xf>
    <xf numFmtId="0" fontId="1" fillId="14" borderId="22" xfId="0" applyFont="1" applyFill="1" applyBorder="1" applyAlignment="1">
      <alignment horizontal="center" wrapText="1"/>
    </xf>
    <xf numFmtId="0" fontId="0" fillId="34" borderId="10" xfId="0" applyFill="1" applyBorder="1" applyAlignment="1">
      <alignment horizontal="center" wrapText="1"/>
    </xf>
    <xf numFmtId="3" fontId="6" fillId="14" borderId="10" xfId="0" applyNumberFormat="1" applyFont="1" applyFill="1" applyBorder="1" applyAlignment="1">
      <alignment horizontal="center" wrapText="1"/>
    </xf>
    <xf numFmtId="0" fontId="11" fillId="14" borderId="10" xfId="0" applyFont="1" applyFill="1" applyBorder="1" applyAlignment="1">
      <alignment horizontal="center" wrapText="1"/>
    </xf>
    <xf numFmtId="0" fontId="6" fillId="14" borderId="10" xfId="0" applyFont="1" applyFill="1" applyBorder="1" applyAlignment="1">
      <alignment horizontal="center" wrapText="1"/>
    </xf>
    <xf numFmtId="0" fontId="1" fillId="36" borderId="0" xfId="0" applyFont="1" applyFill="1" applyAlignment="1">
      <alignment horizontal="center" vertical="top" wrapText="1"/>
    </xf>
    <xf numFmtId="0" fontId="82" fillId="37" borderId="21" xfId="0" applyFont="1" applyFill="1" applyBorder="1" applyAlignment="1">
      <alignment horizontal="left" wrapText="1"/>
    </xf>
    <xf numFmtId="3" fontId="6" fillId="14" borderId="11" xfId="0" applyNumberFormat="1" applyFont="1" applyFill="1" applyBorder="1" applyAlignment="1">
      <alignment horizontal="center" wrapText="1"/>
    </xf>
    <xf numFmtId="0" fontId="0" fillId="0" borderId="12" xfId="0" applyBorder="1" applyAlignment="1">
      <alignment horizontal="center" wrapText="1"/>
    </xf>
    <xf numFmtId="3" fontId="6" fillId="14" borderId="12" xfId="0" applyNumberFormat="1" applyFont="1" applyFill="1" applyBorder="1" applyAlignment="1">
      <alignment horizontal="center" wrapText="1"/>
    </xf>
    <xf numFmtId="0" fontId="0" fillId="0" borderId="13" xfId="0" applyBorder="1" applyAlignment="1">
      <alignment wrapText="1"/>
    </xf>
    <xf numFmtId="0" fontId="11" fillId="36" borderId="30" xfId="0" applyFont="1" applyFill="1" applyBorder="1" applyAlignment="1">
      <alignment/>
    </xf>
    <xf numFmtId="0" fontId="11" fillId="36" borderId="0" xfId="0" applyFont="1" applyFill="1" applyBorder="1" applyAlignment="1">
      <alignment horizontal="left" vertical="top" wrapText="1"/>
    </xf>
    <xf numFmtId="0" fontId="0" fillId="36" borderId="0" xfId="0" applyFont="1" applyFill="1" applyBorder="1" applyAlignment="1">
      <alignment vertical="top" wrapText="1"/>
    </xf>
    <xf numFmtId="0" fontId="0" fillId="36" borderId="0" xfId="0" applyFill="1" applyBorder="1" applyAlignment="1">
      <alignment vertical="top"/>
    </xf>
    <xf numFmtId="1" fontId="0" fillId="39" borderId="10" xfId="0" applyNumberFormat="1" applyFill="1" applyBorder="1" applyAlignment="1">
      <alignment/>
    </xf>
    <xf numFmtId="1" fontId="0" fillId="39" borderId="10" xfId="0" applyNumberFormat="1" applyFont="1" applyFill="1" applyBorder="1" applyAlignment="1">
      <alignment/>
    </xf>
    <xf numFmtId="0" fontId="0" fillId="14" borderId="10" xfId="0" applyFill="1" applyBorder="1" applyAlignment="1">
      <alignment/>
    </xf>
    <xf numFmtId="0" fontId="0" fillId="14" borderId="11" xfId="0" applyFill="1" applyBorder="1" applyAlignment="1">
      <alignment/>
    </xf>
    <xf numFmtId="0" fontId="74" fillId="37" borderId="11" xfId="0" applyFont="1" applyFill="1" applyBorder="1" applyAlignment="1">
      <alignment/>
    </xf>
    <xf numFmtId="0" fontId="78" fillId="37" borderId="12" xfId="0" applyFont="1" applyFill="1" applyBorder="1" applyAlignment="1">
      <alignment horizontal="center"/>
    </xf>
    <xf numFmtId="0" fontId="78" fillId="37" borderId="13" xfId="0" applyFont="1" applyFill="1" applyBorder="1" applyAlignment="1">
      <alignment horizontal="center"/>
    </xf>
    <xf numFmtId="0" fontId="11" fillId="14" borderId="29" xfId="0" applyFont="1" applyFill="1" applyBorder="1" applyAlignment="1">
      <alignment horizontal="center" wrapText="1"/>
    </xf>
    <xf numFmtId="3" fontId="6" fillId="14" borderId="29" xfId="0" applyNumberFormat="1" applyFont="1" applyFill="1" applyBorder="1" applyAlignment="1">
      <alignment horizontal="center" wrapText="1"/>
    </xf>
    <xf numFmtId="0" fontId="6" fillId="14" borderId="29" xfId="0" applyFont="1" applyFill="1" applyBorder="1" applyAlignment="1">
      <alignment horizontal="center" wrapText="1"/>
    </xf>
    <xf numFmtId="0" fontId="11" fillId="14" borderId="30" xfId="0" applyFont="1" applyFill="1" applyBorder="1" applyAlignment="1">
      <alignment horizontal="center" wrapText="1"/>
    </xf>
    <xf numFmtId="3" fontId="6" fillId="14" borderId="30" xfId="0" applyNumberFormat="1" applyFont="1" applyFill="1" applyBorder="1" applyAlignment="1">
      <alignment horizontal="center" wrapText="1"/>
    </xf>
    <xf numFmtId="0" fontId="1" fillId="2" borderId="30" xfId="0" applyFont="1" applyFill="1" applyBorder="1" applyAlignment="1">
      <alignment horizontal="center"/>
    </xf>
    <xf numFmtId="0" fontId="0" fillId="2" borderId="30" xfId="0" applyFill="1" applyBorder="1" applyAlignment="1">
      <alignment horizontal="center"/>
    </xf>
    <xf numFmtId="0" fontId="1" fillId="2" borderId="22" xfId="0" applyFont="1" applyFill="1" applyBorder="1" applyAlignment="1">
      <alignment horizontal="center"/>
    </xf>
    <xf numFmtId="0" fontId="0" fillId="2" borderId="22" xfId="0" applyFill="1" applyBorder="1" applyAlignment="1">
      <alignment horizontal="center"/>
    </xf>
    <xf numFmtId="0" fontId="0" fillId="14" borderId="29" xfId="0" applyFill="1" applyBorder="1" applyAlignment="1">
      <alignment horizontal="center" wrapText="1"/>
    </xf>
    <xf numFmtId="0" fontId="6" fillId="2" borderId="22" xfId="0" applyFont="1" applyFill="1" applyBorder="1" applyAlignment="1">
      <alignment horizontal="center"/>
    </xf>
    <xf numFmtId="0" fontId="2" fillId="36" borderId="0" xfId="45" applyFill="1" applyAlignment="1" applyProtection="1">
      <alignment horizontal="left" vertical="top"/>
      <protection/>
    </xf>
    <xf numFmtId="0" fontId="6" fillId="14" borderId="0" xfId="0" applyFont="1" applyFill="1" applyAlignment="1">
      <alignment horizontal="left" wrapText="1"/>
    </xf>
    <xf numFmtId="0" fontId="0" fillId="0" borderId="22" xfId="0" applyBorder="1" applyAlignment="1">
      <alignment wrapText="1"/>
    </xf>
    <xf numFmtId="0" fontId="1" fillId="14" borderId="29" xfId="0" applyFont="1" applyFill="1" applyBorder="1" applyAlignment="1">
      <alignment wrapText="1"/>
    </xf>
    <xf numFmtId="0" fontId="83" fillId="36" borderId="0" xfId="0" applyFont="1" applyFill="1" applyBorder="1" applyAlignment="1">
      <alignment/>
    </xf>
    <xf numFmtId="0" fontId="0" fillId="2" borderId="11" xfId="0" applyFont="1" applyFill="1" applyBorder="1" applyAlignment="1">
      <alignment vertical="top" wrapText="1"/>
    </xf>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2" xfId="0" applyFont="1" applyFill="1" applyBorder="1" applyAlignment="1">
      <alignment/>
    </xf>
    <xf numFmtId="0" fontId="0" fillId="2" borderId="13" xfId="0" applyFont="1" applyFill="1" applyBorder="1" applyAlignment="1">
      <alignmen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2" xfId="0" applyFill="1" applyBorder="1" applyAlignment="1">
      <alignment vertical="top" wrapText="1"/>
    </xf>
    <xf numFmtId="0" fontId="6" fillId="2" borderId="10" xfId="0" applyFont="1" applyFill="1" applyBorder="1" applyAlignment="1">
      <alignment wrapText="1"/>
    </xf>
    <xf numFmtId="0" fontId="0" fillId="2" borderId="12" xfId="0" applyFill="1" applyBorder="1" applyAlignment="1">
      <alignment horizontal="left" vertical="top" wrapText="1"/>
    </xf>
    <xf numFmtId="0" fontId="0" fillId="2" borderId="13" xfId="0" applyFill="1" applyBorder="1" applyAlignment="1">
      <alignment wrapText="1"/>
    </xf>
    <xf numFmtId="0" fontId="0" fillId="0" borderId="12" xfId="0" applyBorder="1" applyAlignment="1">
      <alignment wrapText="1"/>
    </xf>
    <xf numFmtId="0" fontId="0" fillId="2" borderId="12" xfId="0" applyFill="1" applyBorder="1" applyAlignment="1">
      <alignment wrapText="1"/>
    </xf>
    <xf numFmtId="0" fontId="11" fillId="36" borderId="0" xfId="0" applyFont="1" applyFill="1" applyAlignment="1">
      <alignment horizontal="lef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09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3"/>
          <c:y val="0.107"/>
          <c:w val="0.975"/>
          <c:h val="0.9005"/>
        </c:manualLayout>
      </c:layout>
      <c:barChart>
        <c:barDir val="col"/>
        <c:grouping val="clustered"/>
        <c:varyColors val="0"/>
        <c:ser>
          <c:idx val="0"/>
          <c:order val="0"/>
          <c:tx>
            <c:strRef>
              <c:f>'Rapport - Klimatråd'!$C$13</c:f>
              <c:strCache>
                <c:ptCount val="1"/>
                <c:pt idx="0">
                  <c:v>ton CO2-ekv/år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'Rapport - Klimatråd'!$B$14:$B$16</c:f>
              <c:numCache>
                <c:ptCount val="3"/>
                <c:pt idx="0">
                  <c:v>2014</c:v>
                </c:pt>
                <c:pt idx="1">
                  <c:v>2016</c:v>
                </c:pt>
                <c:pt idx="2">
                  <c:v>2018</c:v>
                </c:pt>
              </c:numCache>
            </c:numRef>
          </c:cat>
          <c:val>
            <c:numRef>
              <c:f>'Rapport - Klimatråd'!$C$14:$C$16</c:f>
              <c:numCache>
                <c:ptCount val="3"/>
                <c:pt idx="0">
                  <c:v>0</c:v>
                </c:pt>
                <c:pt idx="1">
                  <c:v>0</c:v>
                </c:pt>
                <c:pt idx="2">
                  <c:v>0</c:v>
                </c:pt>
              </c:numCache>
            </c:numRef>
          </c:val>
        </c:ser>
        <c:overlap val="-27"/>
        <c:gapWidth val="219"/>
        <c:axId val="51555635"/>
        <c:axId val="61347532"/>
      </c:barChart>
      <c:catAx>
        <c:axId val="515556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347532"/>
        <c:crosses val="autoZero"/>
        <c:auto val="1"/>
        <c:lblOffset val="100"/>
        <c:tickLblSkip val="1"/>
        <c:noMultiLvlLbl val="0"/>
      </c:catAx>
      <c:valAx>
        <c:axId val="613475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5563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3"/>
          <c:y val="0.102"/>
          <c:w val="0.97525"/>
          <c:h val="0.90475"/>
        </c:manualLayout>
      </c:layout>
      <c:barChart>
        <c:barDir val="col"/>
        <c:grouping val="clustered"/>
        <c:varyColors val="0"/>
        <c:ser>
          <c:idx val="0"/>
          <c:order val="0"/>
          <c:tx>
            <c:strRef>
              <c:f>'Rapport - Klimatråd'!$C$19</c:f>
              <c:strCache>
                <c:ptCount val="1"/>
                <c:pt idx="0">
                  <c:v>MWh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'Rapport - Klimatråd'!$B$20:$B$22</c:f>
              <c:numCache>
                <c:ptCount val="3"/>
                <c:pt idx="0">
                  <c:v>2014</c:v>
                </c:pt>
                <c:pt idx="1">
                  <c:v>2016</c:v>
                </c:pt>
                <c:pt idx="2">
                  <c:v>2018</c:v>
                </c:pt>
              </c:numCache>
            </c:numRef>
          </c:cat>
          <c:val>
            <c:numRef>
              <c:f>'Rapport - Klimatråd'!$C$20:$C$22</c:f>
              <c:numCache>
                <c:ptCount val="3"/>
                <c:pt idx="0">
                  <c:v>0</c:v>
                </c:pt>
                <c:pt idx="1">
                  <c:v>0</c:v>
                </c:pt>
                <c:pt idx="2">
                  <c:v>0</c:v>
                </c:pt>
              </c:numCache>
            </c:numRef>
          </c:val>
        </c:ser>
        <c:overlap val="-27"/>
        <c:gapWidth val="219"/>
        <c:axId val="15256877"/>
        <c:axId val="3094166"/>
      </c:barChart>
      <c:catAx>
        <c:axId val="152568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94166"/>
        <c:crosses val="autoZero"/>
        <c:auto val="1"/>
        <c:lblOffset val="100"/>
        <c:tickLblSkip val="1"/>
        <c:noMultiLvlLbl val="0"/>
      </c:catAx>
      <c:valAx>
        <c:axId val="30941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25687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Reduktion CO2-ekv (%)</a:t>
            </a:r>
          </a:p>
        </c:rich>
      </c:tx>
      <c:layout>
        <c:manualLayout>
          <c:xMode val="factor"/>
          <c:yMode val="factor"/>
          <c:x val="-0.004"/>
          <c:y val="-0.00975"/>
        </c:manualLayout>
      </c:layout>
      <c:spPr>
        <a:noFill/>
        <a:ln w="3175">
          <a:noFill/>
        </a:ln>
      </c:spPr>
    </c:title>
    <c:plotArea>
      <c:layout>
        <c:manualLayout>
          <c:xMode val="edge"/>
          <c:yMode val="edge"/>
          <c:x val="0.00325"/>
          <c:y val="0.10775"/>
          <c:w val="0.9735"/>
          <c:h val="0.89975"/>
        </c:manualLayout>
      </c:layout>
      <c:barChart>
        <c:barDir val="col"/>
        <c:grouping val="clustered"/>
        <c:varyColors val="0"/>
        <c:ser>
          <c:idx val="0"/>
          <c:order val="0"/>
          <c:tx>
            <c:strRef>
              <c:f>'Rapport - Klimatråd'!$F$13</c:f>
              <c:strCache>
                <c:ptCount val="1"/>
                <c:pt idx="0">
                  <c:v>Reduktion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'Rapport - Klimatråd'!$B$14:$B$16</c:f>
              <c:numCache>
                <c:ptCount val="3"/>
                <c:pt idx="0">
                  <c:v>2014</c:v>
                </c:pt>
                <c:pt idx="1">
                  <c:v>2016</c:v>
                </c:pt>
                <c:pt idx="2">
                  <c:v>2018</c:v>
                </c:pt>
              </c:numCache>
            </c:numRef>
          </c:cat>
          <c:val>
            <c:numRef>
              <c:f>'Rapport - Klimatråd'!$F$14:$F$16</c:f>
              <c:numCache>
                <c:ptCount val="3"/>
                <c:pt idx="0">
                  <c:v>0</c:v>
                </c:pt>
                <c:pt idx="1">
                  <c:v>0</c:v>
                </c:pt>
                <c:pt idx="2">
                  <c:v>0</c:v>
                </c:pt>
              </c:numCache>
            </c:numRef>
          </c:val>
        </c:ser>
        <c:overlap val="-27"/>
        <c:gapWidth val="219"/>
        <c:axId val="27847495"/>
        <c:axId val="49300864"/>
      </c:barChart>
      <c:catAx>
        <c:axId val="278474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300864"/>
        <c:crosses val="autoZero"/>
        <c:auto val="1"/>
        <c:lblOffset val="100"/>
        <c:tickLblSkip val="1"/>
        <c:noMultiLvlLbl val="0"/>
      </c:catAx>
      <c:valAx>
        <c:axId val="493008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84749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Reduktion MWh (%)</a:t>
            </a:r>
          </a:p>
        </c:rich>
      </c:tx>
      <c:layout>
        <c:manualLayout>
          <c:xMode val="factor"/>
          <c:yMode val="factor"/>
          <c:x val="-0.002"/>
          <c:y val="-0.01225"/>
        </c:manualLayout>
      </c:layout>
      <c:spPr>
        <a:noFill/>
        <a:ln w="3175">
          <a:noFill/>
        </a:ln>
      </c:spPr>
    </c:title>
    <c:plotArea>
      <c:layout>
        <c:manualLayout>
          <c:xMode val="edge"/>
          <c:yMode val="edge"/>
          <c:x val="0.003"/>
          <c:y val="0.102"/>
          <c:w val="0.9735"/>
          <c:h val="0.90475"/>
        </c:manualLayout>
      </c:layout>
      <c:barChart>
        <c:barDir val="col"/>
        <c:grouping val="clustered"/>
        <c:varyColors val="0"/>
        <c:ser>
          <c:idx val="0"/>
          <c:order val="0"/>
          <c:tx>
            <c:strRef>
              <c:f>'Rapport - Klimatråd'!$C$19</c:f>
              <c:strCache>
                <c:ptCount val="1"/>
                <c:pt idx="0">
                  <c:v>MWh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'Rapport - Klimatråd'!$B$20:$B$22</c:f>
              <c:numCache>
                <c:ptCount val="3"/>
                <c:pt idx="0">
                  <c:v>2014</c:v>
                </c:pt>
                <c:pt idx="1">
                  <c:v>2016</c:v>
                </c:pt>
                <c:pt idx="2">
                  <c:v>2018</c:v>
                </c:pt>
              </c:numCache>
            </c:numRef>
          </c:cat>
          <c:val>
            <c:numRef>
              <c:f>'Rapport - Klimatråd'!$C$20:$C$22</c:f>
              <c:numCache>
                <c:ptCount val="3"/>
                <c:pt idx="0">
                  <c:v>0</c:v>
                </c:pt>
                <c:pt idx="1">
                  <c:v>0</c:v>
                </c:pt>
                <c:pt idx="2">
                  <c:v>0</c:v>
                </c:pt>
              </c:numCache>
            </c:numRef>
          </c:val>
        </c:ser>
        <c:overlap val="-27"/>
        <c:gapWidth val="219"/>
        <c:axId val="41054593"/>
        <c:axId val="33947018"/>
      </c:barChart>
      <c:catAx>
        <c:axId val="410545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947018"/>
        <c:crosses val="autoZero"/>
        <c:auto val="1"/>
        <c:lblOffset val="100"/>
        <c:tickLblSkip val="1"/>
        <c:noMultiLvlLbl val="0"/>
      </c:catAx>
      <c:valAx>
        <c:axId val="339470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05459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xdr:row>
      <xdr:rowOff>38100</xdr:rowOff>
    </xdr:from>
    <xdr:to>
      <xdr:col>1</xdr:col>
      <xdr:colOff>5638800</xdr:colOff>
      <xdr:row>3</xdr:row>
      <xdr:rowOff>3314700</xdr:rowOff>
    </xdr:to>
    <xdr:pic>
      <xdr:nvPicPr>
        <xdr:cNvPr id="1" name="Bildobjekt 1"/>
        <xdr:cNvPicPr preferRelativeResize="1">
          <a:picLocks noChangeAspect="1"/>
        </xdr:cNvPicPr>
      </xdr:nvPicPr>
      <xdr:blipFill>
        <a:blip r:embed="rId1"/>
        <a:stretch>
          <a:fillRect/>
        </a:stretch>
      </xdr:blipFill>
      <xdr:spPr>
        <a:xfrm>
          <a:off x="161925" y="2705100"/>
          <a:ext cx="5572125" cy="3276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57150</xdr:rowOff>
    </xdr:from>
    <xdr:to>
      <xdr:col>8</xdr:col>
      <xdr:colOff>428625</xdr:colOff>
      <xdr:row>20</xdr:row>
      <xdr:rowOff>38100</xdr:rowOff>
    </xdr:to>
    <xdr:graphicFrame>
      <xdr:nvGraphicFramePr>
        <xdr:cNvPr id="1" name="Chart 1"/>
        <xdr:cNvGraphicFramePr/>
      </xdr:nvGraphicFramePr>
      <xdr:xfrm>
        <a:off x="238125" y="438150"/>
        <a:ext cx="5305425" cy="30575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142875</xdr:rowOff>
    </xdr:from>
    <xdr:to>
      <xdr:col>8</xdr:col>
      <xdr:colOff>447675</xdr:colOff>
      <xdr:row>40</xdr:row>
      <xdr:rowOff>104775</xdr:rowOff>
    </xdr:to>
    <xdr:graphicFrame>
      <xdr:nvGraphicFramePr>
        <xdr:cNvPr id="2" name="Chart 2"/>
        <xdr:cNvGraphicFramePr/>
      </xdr:nvGraphicFramePr>
      <xdr:xfrm>
        <a:off x="228600" y="3600450"/>
        <a:ext cx="5334000" cy="3200400"/>
      </xdr:xfrm>
      <a:graphic>
        <a:graphicData uri="http://schemas.openxmlformats.org/drawingml/2006/chart">
          <c:chart xmlns:c="http://schemas.openxmlformats.org/drawingml/2006/chart" r:id="rId2"/>
        </a:graphicData>
      </a:graphic>
    </xdr:graphicFrame>
    <xdr:clientData/>
  </xdr:twoCellAnchor>
  <xdr:twoCellAnchor>
    <xdr:from>
      <xdr:col>8</xdr:col>
      <xdr:colOff>514350</xdr:colOff>
      <xdr:row>1</xdr:row>
      <xdr:rowOff>66675</xdr:rowOff>
    </xdr:from>
    <xdr:to>
      <xdr:col>16</xdr:col>
      <xdr:colOff>561975</xdr:colOff>
      <xdr:row>20</xdr:row>
      <xdr:rowOff>28575</xdr:rowOff>
    </xdr:to>
    <xdr:graphicFrame>
      <xdr:nvGraphicFramePr>
        <xdr:cNvPr id="3" name="Chart 1"/>
        <xdr:cNvGraphicFramePr/>
      </xdr:nvGraphicFramePr>
      <xdr:xfrm>
        <a:off x="5629275" y="447675"/>
        <a:ext cx="4924425" cy="3038475"/>
      </xdr:xfrm>
      <a:graphic>
        <a:graphicData uri="http://schemas.openxmlformats.org/drawingml/2006/chart">
          <c:chart xmlns:c="http://schemas.openxmlformats.org/drawingml/2006/chart" r:id="rId3"/>
        </a:graphicData>
      </a:graphic>
    </xdr:graphicFrame>
    <xdr:clientData/>
  </xdr:twoCellAnchor>
  <xdr:twoCellAnchor>
    <xdr:from>
      <xdr:col>8</xdr:col>
      <xdr:colOff>514350</xdr:colOff>
      <xdr:row>20</xdr:row>
      <xdr:rowOff>152400</xdr:rowOff>
    </xdr:from>
    <xdr:to>
      <xdr:col>16</xdr:col>
      <xdr:colOff>590550</xdr:colOff>
      <xdr:row>40</xdr:row>
      <xdr:rowOff>114300</xdr:rowOff>
    </xdr:to>
    <xdr:graphicFrame>
      <xdr:nvGraphicFramePr>
        <xdr:cNvPr id="4" name="Chart 2"/>
        <xdr:cNvGraphicFramePr/>
      </xdr:nvGraphicFramePr>
      <xdr:xfrm>
        <a:off x="5629275" y="3609975"/>
        <a:ext cx="4953000" cy="32004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hyperlink" Target="https://www.miljofordon.se/bilar/miljoepaaverkan/" TargetMode="External" /><Relationship Id="rId2" Type="http://schemas.openxmlformats.org/officeDocument/2006/relationships/comments" Target="../comments14.xml"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B2:D19"/>
  <sheetViews>
    <sheetView tabSelected="1" zoomScalePageLayoutView="0" workbookViewId="0" topLeftCell="A1">
      <selection activeCell="D15" sqref="D15"/>
    </sheetView>
  </sheetViews>
  <sheetFormatPr defaultColWidth="9.140625" defaultRowHeight="12.75"/>
  <cols>
    <col min="1" max="1" width="1.421875" style="75" customWidth="1"/>
    <col min="2" max="2" width="65.57421875" style="75" customWidth="1"/>
    <col min="3" max="16384" width="9.140625" style="75" customWidth="1"/>
  </cols>
  <sheetData>
    <row r="1" ht="7.5" customHeight="1"/>
    <row r="2" ht="15.75">
      <c r="B2" s="78" t="s">
        <v>92</v>
      </c>
    </row>
    <row r="3" ht="19.5" customHeight="1">
      <c r="B3" s="85" t="s">
        <v>108</v>
      </c>
    </row>
    <row r="4" ht="15.75">
      <c r="B4" s="77" t="s">
        <v>99</v>
      </c>
    </row>
    <row r="5" ht="18.75" customHeight="1">
      <c r="B5" s="85" t="s">
        <v>96</v>
      </c>
    </row>
    <row r="6" ht="18.75" customHeight="1">
      <c r="B6" s="85" t="s">
        <v>152</v>
      </c>
    </row>
    <row r="7" ht="18.75" customHeight="1">
      <c r="B7" s="85" t="s">
        <v>97</v>
      </c>
    </row>
    <row r="8" ht="18.75" customHeight="1">
      <c r="B8" s="85" t="s">
        <v>98</v>
      </c>
    </row>
    <row r="9" ht="15.75">
      <c r="B9" s="77" t="s">
        <v>100</v>
      </c>
    </row>
    <row r="10" spans="2:3" s="137" customFormat="1" ht="18.75" customHeight="1">
      <c r="B10" s="85" t="s">
        <v>138</v>
      </c>
      <c r="C10" s="136"/>
    </row>
    <row r="11" spans="2:3" s="137" customFormat="1" ht="18.75" customHeight="1">
      <c r="B11" s="85" t="s">
        <v>261</v>
      </c>
      <c r="C11" s="136"/>
    </row>
    <row r="12" s="137" customFormat="1" ht="18.75" customHeight="1">
      <c r="B12" s="85" t="s">
        <v>122</v>
      </c>
    </row>
    <row r="13" spans="2:4" ht="15.75">
      <c r="B13" s="77" t="s">
        <v>260</v>
      </c>
      <c r="D13" s="206" t="s">
        <v>263</v>
      </c>
    </row>
    <row r="14" s="137" customFormat="1" ht="18.75" customHeight="1">
      <c r="B14" s="85" t="s">
        <v>262</v>
      </c>
    </row>
    <row r="15" s="137" customFormat="1" ht="18.75" customHeight="1">
      <c r="B15" s="85" t="s">
        <v>87</v>
      </c>
    </row>
    <row r="16" s="137" customFormat="1" ht="18.75" customHeight="1">
      <c r="B16" s="85" t="s">
        <v>70</v>
      </c>
    </row>
    <row r="17" s="137" customFormat="1" ht="18.75" customHeight="1">
      <c r="B17" s="85" t="s">
        <v>88</v>
      </c>
    </row>
    <row r="18" ht="15.75">
      <c r="B18" s="77" t="s">
        <v>151</v>
      </c>
    </row>
    <row r="19" s="137" customFormat="1" ht="18.75" customHeight="1">
      <c r="B19" s="85" t="s">
        <v>153</v>
      </c>
    </row>
  </sheetData>
  <sheetProtection/>
  <hyperlinks>
    <hyperlink ref="B3" location="Introduktion!A1" display="Introduktion"/>
    <hyperlink ref="B5" location="'Rapport - Klimatråd'!A1" display="Rapportering till Klimatråd"/>
    <hyperlink ref="B6" location="Dashboard!A1" display="Dashboard"/>
    <hyperlink ref="B7" location="'Sammanfattn GHG'!A1" display="Sammanfattning - GHG (växthusgaser)"/>
    <hyperlink ref="B8" location="'Sammanfattn Energi'!A1" display="Sammanfattning - Energianvändning"/>
    <hyperlink ref="B19" location="'Emissionsfaktorer mm'!A1" display="Emissionsfaktorer"/>
    <hyperlink ref="B10" location="'Fastigheter o produktion'!A1" display="Fastigheter inkl. processutrustning (Annelie) "/>
    <hyperlink ref="B12" location="Köldmedieläckage!A1" display="Köldmedieläckage (Kalvis)"/>
    <hyperlink ref="B14" location="'Fordon o arbetsmaskiner'!A1" display="Egenägda fordon och arbetsmaskiner"/>
    <hyperlink ref="B15" location="Tjänsteresor!A1" display="Tjänsteresor via anlitad resebyrå"/>
    <hyperlink ref="B16" location="Hyrbilar!A1" display="Hyrbilar via anlitade hyrbilsleverantör"/>
    <hyperlink ref="B17" location="'Tjänsteresor m egen bil'!A1" display="Tjänsteresor med egen bil och förmånsbil"/>
    <hyperlink ref="B11" location="'Övriga bränslen'!A1" display="Övriga fossila bränslen (Kalv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7999799847602844"/>
  </sheetPr>
  <dimension ref="B1:AB31"/>
  <sheetViews>
    <sheetView zoomScalePageLayoutView="0" workbookViewId="0" topLeftCell="A1">
      <selection activeCell="R33" sqref="R33"/>
    </sheetView>
  </sheetViews>
  <sheetFormatPr defaultColWidth="9.140625" defaultRowHeight="12.75"/>
  <cols>
    <col min="1" max="1" width="1.421875" style="79" customWidth="1"/>
    <col min="2" max="2" width="5.00390625" style="79" customWidth="1"/>
    <col min="3" max="3" width="7.7109375" style="79" customWidth="1"/>
    <col min="4" max="4" width="6.28125" style="79" customWidth="1"/>
    <col min="5" max="5" width="6.7109375" style="79" customWidth="1"/>
    <col min="6" max="26" width="6.28125" style="79" customWidth="1"/>
    <col min="27" max="27" width="6.8515625" style="79" customWidth="1"/>
    <col min="28" max="28" width="6.28125" style="79" customWidth="1"/>
    <col min="29" max="16384" width="9.140625" style="79" customWidth="1"/>
  </cols>
  <sheetData>
    <row r="1" spans="2:28" ht="30" customHeight="1">
      <c r="B1" s="235" t="s">
        <v>154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row>
    <row r="2" spans="2:20" ht="12.75" customHeight="1">
      <c r="B2" s="94" t="s">
        <v>107</v>
      </c>
      <c r="C2" s="93"/>
      <c r="D2" s="93"/>
      <c r="E2" s="93"/>
      <c r="F2" s="93"/>
      <c r="G2" s="93"/>
      <c r="H2" s="93"/>
      <c r="I2" s="93"/>
      <c r="J2" s="93"/>
      <c r="K2" s="93"/>
      <c r="L2" s="93"/>
      <c r="M2" s="93"/>
      <c r="N2" s="93"/>
      <c r="O2" s="93"/>
      <c r="P2" s="93"/>
      <c r="Q2" s="93"/>
      <c r="R2" s="93"/>
      <c r="S2" s="93"/>
      <c r="T2" s="93"/>
    </row>
    <row r="3" spans="2:28" ht="41.25" customHeight="1">
      <c r="B3" s="286" t="s">
        <v>252</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2"/>
    </row>
    <row r="4" spans="2:28" ht="6"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row>
    <row r="5" spans="2:28" ht="20.25">
      <c r="B5" s="238" t="s">
        <v>231</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6" spans="2:28" s="81" customFormat="1" ht="39" customHeight="1">
      <c r="B6" s="176"/>
      <c r="C6" s="177"/>
      <c r="D6" s="178" t="s">
        <v>22</v>
      </c>
      <c r="E6" s="178"/>
      <c r="F6" s="179"/>
      <c r="G6" s="180"/>
      <c r="H6" s="178" t="s">
        <v>20</v>
      </c>
      <c r="I6" s="179"/>
      <c r="J6" s="158"/>
      <c r="K6" s="178" t="s">
        <v>11</v>
      </c>
      <c r="L6" s="179"/>
      <c r="M6" s="181"/>
      <c r="N6" s="154" t="s">
        <v>30</v>
      </c>
      <c r="O6" s="66"/>
      <c r="P6" s="182"/>
      <c r="Q6" s="178" t="s">
        <v>31</v>
      </c>
      <c r="R6" s="179"/>
      <c r="S6" s="247" t="s">
        <v>35</v>
      </c>
      <c r="T6" s="248"/>
      <c r="U6" s="248"/>
      <c r="V6" s="247" t="s">
        <v>23</v>
      </c>
      <c r="W6" s="248"/>
      <c r="X6" s="248"/>
      <c r="Y6" s="249" t="s">
        <v>34</v>
      </c>
      <c r="Z6" s="249"/>
      <c r="AA6" s="2" t="s">
        <v>251</v>
      </c>
      <c r="AB6" s="2" t="s">
        <v>250</v>
      </c>
    </row>
    <row r="7" spans="2:28" s="81" customFormat="1" ht="38.25" customHeight="1">
      <c r="B7" s="176"/>
      <c r="C7" s="66" t="s">
        <v>157</v>
      </c>
      <c r="D7" s="66" t="s">
        <v>156</v>
      </c>
      <c r="E7" s="66" t="s">
        <v>249</v>
      </c>
      <c r="F7" s="66" t="s">
        <v>13</v>
      </c>
      <c r="G7" s="66" t="s">
        <v>217</v>
      </c>
      <c r="H7" s="66" t="s">
        <v>156</v>
      </c>
      <c r="I7" s="66" t="s">
        <v>13</v>
      </c>
      <c r="J7" s="66" t="s">
        <v>217</v>
      </c>
      <c r="K7" s="66" t="s">
        <v>156</v>
      </c>
      <c r="L7" s="66" t="s">
        <v>218</v>
      </c>
      <c r="M7" s="66" t="s">
        <v>217</v>
      </c>
      <c r="N7" s="66" t="s">
        <v>156</v>
      </c>
      <c r="O7" s="66" t="s">
        <v>14</v>
      </c>
      <c r="P7" s="66" t="s">
        <v>217</v>
      </c>
      <c r="Q7" s="66" t="s">
        <v>156</v>
      </c>
      <c r="R7" s="66" t="s">
        <v>14</v>
      </c>
      <c r="S7" s="66" t="s">
        <v>217</v>
      </c>
      <c r="T7" s="66" t="s">
        <v>156</v>
      </c>
      <c r="U7" s="66" t="s">
        <v>14</v>
      </c>
      <c r="V7" s="66" t="s">
        <v>217</v>
      </c>
      <c r="W7" s="66" t="s">
        <v>156</v>
      </c>
      <c r="X7" s="66" t="s">
        <v>14</v>
      </c>
      <c r="Y7" s="66" t="s">
        <v>156</v>
      </c>
      <c r="Z7" s="66" t="s">
        <v>14</v>
      </c>
      <c r="AA7" s="66" t="s">
        <v>14</v>
      </c>
      <c r="AB7" s="66" t="s">
        <v>156</v>
      </c>
    </row>
    <row r="8" spans="2:28" s="81" customFormat="1" ht="12">
      <c r="B8" s="184" t="s">
        <v>67</v>
      </c>
      <c r="C8" s="185"/>
      <c r="D8" s="185"/>
      <c r="E8" s="185"/>
      <c r="F8" s="185"/>
      <c r="G8" s="185"/>
      <c r="H8" s="185"/>
      <c r="I8" s="185"/>
      <c r="J8" s="185"/>
      <c r="K8" s="185"/>
      <c r="L8" s="185"/>
      <c r="M8" s="185"/>
      <c r="N8" s="185"/>
      <c r="O8" s="185"/>
      <c r="P8" s="185"/>
      <c r="Q8" s="185"/>
      <c r="R8" s="185"/>
      <c r="S8" s="185"/>
      <c r="T8" s="185"/>
      <c r="U8" s="185"/>
      <c r="V8" s="185"/>
      <c r="W8" s="185"/>
      <c r="X8" s="185"/>
      <c r="Y8" s="186"/>
      <c r="Z8" s="185"/>
      <c r="AA8" s="187"/>
      <c r="AB8" s="188"/>
    </row>
    <row r="9" spans="2:28" s="81" customFormat="1" ht="12">
      <c r="B9" s="55">
        <v>2014</v>
      </c>
      <c r="D9" s="170">
        <f>C9*'Emissionsfaktorer mm'!$O$78/1000</f>
        <v>0</v>
      </c>
      <c r="F9" s="170">
        <f>C9*(((100-E9)/100*'Emissionsfaktorer mm'!L72)+(E9/100*'Emissionsfaktorer mm'!N72))/1000</f>
        <v>0</v>
      </c>
      <c r="G9" s="189"/>
      <c r="H9" s="170">
        <f>G9*'Emissionsfaktorer mm'!$I$78/1000</f>
        <v>0</v>
      </c>
      <c r="I9" s="170">
        <f>G9*'Emissionsfaktorer mm'!H72</f>
        <v>0</v>
      </c>
      <c r="J9" s="36"/>
      <c r="K9" s="170">
        <f>J9*'Emissionsfaktorer mm'!$D$78/1000</f>
        <v>0</v>
      </c>
      <c r="L9" s="170">
        <f>J9*'Emissionsfaktorer mm'!C72</f>
        <v>0</v>
      </c>
      <c r="M9" s="36"/>
      <c r="N9" s="170">
        <f>M9*'Emissionsfaktorer mm'!$F$78/1000</f>
        <v>0</v>
      </c>
      <c r="O9" s="170">
        <f>M9*'Emissionsfaktorer mm'!D72</f>
        <v>0</v>
      </c>
      <c r="P9" s="36"/>
      <c r="Q9" s="170">
        <f>P9*'Emissionsfaktorer mm'!$G$78</f>
        <v>0</v>
      </c>
      <c r="R9" s="200">
        <f>P9*'Emissionsfaktorer mm'!E72</f>
        <v>0</v>
      </c>
      <c r="S9" s="58"/>
      <c r="T9" s="170">
        <f>S9*'Emissionsfaktorer mm'!$H$78/1000</f>
        <v>0</v>
      </c>
      <c r="U9" s="170">
        <f>S9*'Emissionsfaktorer mm'!G72</f>
        <v>0</v>
      </c>
      <c r="V9" s="58"/>
      <c r="W9" s="170">
        <f>V9*'Emissionsfaktorer mm'!$K$78</f>
        <v>0</v>
      </c>
      <c r="X9" s="170">
        <f>V9*'Emissionsfaktorer mm'!I72</f>
        <v>0</v>
      </c>
      <c r="Y9" s="58"/>
      <c r="Z9" s="56">
        <f>Y9*'Emissionsfaktorer mm'!C20</f>
        <v>0</v>
      </c>
      <c r="AA9" s="170">
        <f>F9+I9+L9+O9+R9+U9+X9+Z9</f>
        <v>0</v>
      </c>
      <c r="AB9" s="170">
        <f>D9+H9+K9+N9+Q9+T9+W9+Y9</f>
        <v>0</v>
      </c>
    </row>
    <row r="10" spans="2:28" s="81" customFormat="1" ht="12">
      <c r="B10" s="55">
        <v>2016</v>
      </c>
      <c r="C10" s="34"/>
      <c r="D10" s="170">
        <f>C10*'Emissionsfaktorer mm'!$O$78/1000</f>
        <v>0</v>
      </c>
      <c r="E10" s="58"/>
      <c r="F10" s="170">
        <f>C10*(((100-E10)/100*'Emissionsfaktorer mm'!L73)+(E10/100*'Emissionsfaktorer mm'!N73))/1000</f>
        <v>0</v>
      </c>
      <c r="G10" s="189"/>
      <c r="H10" s="170">
        <f>G10*'Emissionsfaktorer mm'!$I$78/1000</f>
        <v>0</v>
      </c>
      <c r="I10" s="170">
        <f>G10*'Emissionsfaktorer mm'!H73</f>
        <v>0</v>
      </c>
      <c r="J10" s="36"/>
      <c r="K10" s="170">
        <f>J10*'Emissionsfaktorer mm'!$D$78/1000</f>
        <v>0</v>
      </c>
      <c r="L10" s="170">
        <f>J10*'Emissionsfaktorer mm'!C73</f>
        <v>0</v>
      </c>
      <c r="M10" s="36"/>
      <c r="N10" s="170">
        <f>M10*'Emissionsfaktorer mm'!$F$78/1000</f>
        <v>0</v>
      </c>
      <c r="O10" s="170">
        <f>M10*'Emissionsfaktorer mm'!D73</f>
        <v>0</v>
      </c>
      <c r="P10" s="36"/>
      <c r="Q10" s="170">
        <f>P10*'Emissionsfaktorer mm'!$G$78</f>
        <v>0</v>
      </c>
      <c r="R10" s="200">
        <f>P10*'Emissionsfaktorer mm'!E73</f>
        <v>0</v>
      </c>
      <c r="S10" s="58"/>
      <c r="T10" s="170">
        <f>S10*'Emissionsfaktorer mm'!$H$78/1000</f>
        <v>0</v>
      </c>
      <c r="U10" s="170">
        <f>S10*'Emissionsfaktorer mm'!G73</f>
        <v>0</v>
      </c>
      <c r="V10" s="58"/>
      <c r="W10" s="170">
        <f>V10*'Emissionsfaktorer mm'!$K$78</f>
        <v>0</v>
      </c>
      <c r="X10" s="170">
        <f>V10*'Emissionsfaktorer mm'!I73</f>
        <v>0</v>
      </c>
      <c r="Y10" s="58"/>
      <c r="Z10" s="56">
        <f>Y10*'Emissionsfaktorer mm'!C21</f>
        <v>0</v>
      </c>
      <c r="AA10" s="170">
        <f aca="true" t="shared" si="0" ref="AA10:AA23">F10+I10+L10+O10+R10+U10+X10+Z10</f>
        <v>0</v>
      </c>
      <c r="AB10" s="170">
        <f aca="true" t="shared" si="1" ref="AB10:AB23">D10+H10+K10+N10+Q10+T10+W10+Y10</f>
        <v>0</v>
      </c>
    </row>
    <row r="11" spans="2:28" s="81" customFormat="1" ht="12">
      <c r="B11" s="55">
        <v>2018</v>
      </c>
      <c r="C11" s="34"/>
      <c r="D11" s="170">
        <f>C11*'Emissionsfaktorer mm'!$O$78/1000</f>
        <v>0</v>
      </c>
      <c r="E11" s="58"/>
      <c r="F11" s="170">
        <f>C11*(((100-E11)/100*'Emissionsfaktorer mm'!L74)+(E11/100*'Emissionsfaktorer mm'!N74))/1000</f>
        <v>0</v>
      </c>
      <c r="G11" s="189"/>
      <c r="H11" s="170">
        <f>G11*'Emissionsfaktorer mm'!$I$78/1000</f>
        <v>0</v>
      </c>
      <c r="I11" s="170">
        <f>G11*'Emissionsfaktorer mm'!H74</f>
        <v>0</v>
      </c>
      <c r="J11" s="36"/>
      <c r="K11" s="170">
        <f>J11*'Emissionsfaktorer mm'!$D$78/1000</f>
        <v>0</v>
      </c>
      <c r="L11" s="170">
        <f>J11*'Emissionsfaktorer mm'!C74</f>
        <v>0</v>
      </c>
      <c r="M11" s="36"/>
      <c r="N11" s="170">
        <f>M11*'Emissionsfaktorer mm'!$F$78/1000</f>
        <v>0</v>
      </c>
      <c r="O11" s="170">
        <f>M11*'Emissionsfaktorer mm'!D74</f>
        <v>0</v>
      </c>
      <c r="P11" s="36"/>
      <c r="Q11" s="170">
        <f>P11*'Emissionsfaktorer mm'!$G$78</f>
        <v>0</v>
      </c>
      <c r="R11" s="200">
        <f>P11*'Emissionsfaktorer mm'!E74</f>
        <v>0</v>
      </c>
      <c r="S11" s="58"/>
      <c r="T11" s="170">
        <f>S11*'Emissionsfaktorer mm'!$H$78/1000</f>
        <v>0</v>
      </c>
      <c r="U11" s="170">
        <f>S11*'Emissionsfaktorer mm'!G74</f>
        <v>0</v>
      </c>
      <c r="V11" s="58"/>
      <c r="W11" s="170">
        <f>V11*'Emissionsfaktorer mm'!$K$78</f>
        <v>0</v>
      </c>
      <c r="X11" s="170">
        <f>V11*'Emissionsfaktorer mm'!I74</f>
        <v>0</v>
      </c>
      <c r="Y11" s="58"/>
      <c r="Z11" s="56">
        <f>Y11*'Emissionsfaktorer mm'!C22</f>
        <v>0</v>
      </c>
      <c r="AA11" s="170">
        <f t="shared" si="0"/>
        <v>0</v>
      </c>
      <c r="AB11" s="170">
        <f t="shared" si="1"/>
        <v>0</v>
      </c>
    </row>
    <row r="12" spans="2:28" s="81" customFormat="1" ht="12">
      <c r="B12" s="184" t="s">
        <v>36</v>
      </c>
      <c r="C12" s="185"/>
      <c r="D12" s="185"/>
      <c r="E12" s="185"/>
      <c r="F12" s="185"/>
      <c r="G12" s="185"/>
      <c r="H12" s="185"/>
      <c r="I12" s="185"/>
      <c r="J12" s="185"/>
      <c r="K12" s="185"/>
      <c r="L12" s="185"/>
      <c r="M12" s="185"/>
      <c r="N12" s="185"/>
      <c r="O12" s="185"/>
      <c r="P12" s="185"/>
      <c r="Q12" s="185"/>
      <c r="R12" s="185"/>
      <c r="S12" s="185"/>
      <c r="T12" s="185"/>
      <c r="U12" s="185"/>
      <c r="V12" s="185"/>
      <c r="W12" s="185"/>
      <c r="X12" s="185"/>
      <c r="Y12" s="186"/>
      <c r="Z12" s="185"/>
      <c r="AA12" s="185"/>
      <c r="AB12" s="185"/>
    </row>
    <row r="13" spans="2:28" s="81" customFormat="1" ht="12">
      <c r="B13" s="55">
        <v>2014</v>
      </c>
      <c r="C13" s="34"/>
      <c r="D13" s="170">
        <f>C13*'Emissionsfaktorer mm'!$O$78/1000</f>
        <v>0</v>
      </c>
      <c r="E13" s="58"/>
      <c r="F13" s="170">
        <f>C13*(((100-E13)/100*'Emissionsfaktorer mm'!L72)+(E13/100*'Emissionsfaktorer mm'!N72))/1000</f>
        <v>0</v>
      </c>
      <c r="G13" s="189"/>
      <c r="H13" s="170">
        <f>G13*'Emissionsfaktorer mm'!$I$78/1000</f>
        <v>0</v>
      </c>
      <c r="I13" s="170">
        <f>G13*'Emissionsfaktorer mm'!H72</f>
        <v>0</v>
      </c>
      <c r="J13" s="36"/>
      <c r="K13" s="170">
        <f>J13*'Emissionsfaktorer mm'!$D$78/1000</f>
        <v>0</v>
      </c>
      <c r="L13" s="170">
        <f>J13*'Emissionsfaktorer mm'!C72</f>
        <v>0</v>
      </c>
      <c r="M13" s="36"/>
      <c r="N13" s="170">
        <f>M13*'Emissionsfaktorer mm'!$F$78/1000</f>
        <v>0</v>
      </c>
      <c r="O13" s="170">
        <f>M13*'Emissionsfaktorer mm'!D72</f>
        <v>0</v>
      </c>
      <c r="P13" s="36"/>
      <c r="Q13" s="170">
        <f>P13*'Emissionsfaktorer mm'!$G$78</f>
        <v>0</v>
      </c>
      <c r="R13" s="200">
        <f>P13*'Emissionsfaktorer mm'!E72</f>
        <v>0</v>
      </c>
      <c r="S13" s="58"/>
      <c r="T13" s="170">
        <f>S13*'Emissionsfaktorer mm'!$H$78/1000</f>
        <v>0</v>
      </c>
      <c r="U13" s="170">
        <f>S13*'Emissionsfaktorer mm'!G72</f>
        <v>0</v>
      </c>
      <c r="V13" s="58"/>
      <c r="W13" s="170">
        <f>V13*'Emissionsfaktorer mm'!$K$78</f>
        <v>0</v>
      </c>
      <c r="X13" s="170">
        <f>V13*'Emissionsfaktorer mm'!I72</f>
        <v>0</v>
      </c>
      <c r="Y13" s="58"/>
      <c r="Z13" s="56">
        <f>Y13*'Emissionsfaktorer mm'!C20</f>
        <v>0</v>
      </c>
      <c r="AA13" s="170">
        <f t="shared" si="0"/>
        <v>0</v>
      </c>
      <c r="AB13" s="170">
        <f t="shared" si="1"/>
        <v>0</v>
      </c>
    </row>
    <row r="14" spans="2:28" s="81" customFormat="1" ht="12">
      <c r="B14" s="55">
        <v>2016</v>
      </c>
      <c r="C14" s="59"/>
      <c r="D14" s="170">
        <f>C14*'Emissionsfaktorer mm'!$O$78/1000</f>
        <v>0</v>
      </c>
      <c r="E14" s="58"/>
      <c r="F14" s="170">
        <f>C14*(((100-E14)/100*'Emissionsfaktorer mm'!L73)+(E14/100*'Emissionsfaktorer mm'!N73))/1000</f>
        <v>0</v>
      </c>
      <c r="G14" s="189"/>
      <c r="H14" s="170">
        <f>G14*'Emissionsfaktorer mm'!$I$78/1000</f>
        <v>0</v>
      </c>
      <c r="I14" s="170">
        <f>G14*'Emissionsfaktorer mm'!H73</f>
        <v>0</v>
      </c>
      <c r="J14" s="36"/>
      <c r="K14" s="170">
        <f>J14*'Emissionsfaktorer mm'!$D$78/1000</f>
        <v>0</v>
      </c>
      <c r="L14" s="170">
        <f>J14*'Emissionsfaktorer mm'!C73</f>
        <v>0</v>
      </c>
      <c r="M14" s="36"/>
      <c r="N14" s="170">
        <f>M14*'Emissionsfaktorer mm'!$F$78/1000</f>
        <v>0</v>
      </c>
      <c r="O14" s="170">
        <f>M14*'Emissionsfaktorer mm'!D73</f>
        <v>0</v>
      </c>
      <c r="P14" s="36"/>
      <c r="Q14" s="170">
        <f>P14*'Emissionsfaktorer mm'!$G$78</f>
        <v>0</v>
      </c>
      <c r="R14" s="200">
        <f>P14*'Emissionsfaktorer mm'!E73</f>
        <v>0</v>
      </c>
      <c r="S14" s="58"/>
      <c r="T14" s="170">
        <f>S14*'Emissionsfaktorer mm'!$H$78/1000</f>
        <v>0</v>
      </c>
      <c r="U14" s="170">
        <f>S14*'Emissionsfaktorer mm'!G73</f>
        <v>0</v>
      </c>
      <c r="V14" s="58"/>
      <c r="W14" s="170">
        <f>V14*'Emissionsfaktorer mm'!$K$78</f>
        <v>0</v>
      </c>
      <c r="X14" s="170">
        <f>V14*'Emissionsfaktorer mm'!I73</f>
        <v>0</v>
      </c>
      <c r="Y14" s="58"/>
      <c r="Z14" s="56">
        <f>Y14*'Emissionsfaktorer mm'!C21</f>
        <v>0</v>
      </c>
      <c r="AA14" s="170">
        <f t="shared" si="0"/>
        <v>0</v>
      </c>
      <c r="AB14" s="170">
        <f t="shared" si="1"/>
        <v>0</v>
      </c>
    </row>
    <row r="15" spans="2:28" s="81" customFormat="1" ht="12">
      <c r="B15" s="55">
        <v>2018</v>
      </c>
      <c r="C15" s="34"/>
      <c r="D15" s="170">
        <f>C15*'Emissionsfaktorer mm'!$O$78/1000</f>
        <v>0</v>
      </c>
      <c r="E15" s="58"/>
      <c r="F15" s="170">
        <f>C15*(((100-E15)/100*'Emissionsfaktorer mm'!L74)+(E15/100*'Emissionsfaktorer mm'!N74))/1000</f>
        <v>0</v>
      </c>
      <c r="G15" s="189"/>
      <c r="H15" s="170">
        <f>G15*'Emissionsfaktorer mm'!$I$78/1000</f>
        <v>0</v>
      </c>
      <c r="I15" s="170">
        <f>G15*'Emissionsfaktorer mm'!H74</f>
        <v>0</v>
      </c>
      <c r="J15" s="36"/>
      <c r="K15" s="170">
        <f>J15*'Emissionsfaktorer mm'!$D$78/1000</f>
        <v>0</v>
      </c>
      <c r="L15" s="170">
        <f>J15*'Emissionsfaktorer mm'!C74</f>
        <v>0</v>
      </c>
      <c r="M15" s="36"/>
      <c r="N15" s="170">
        <f>M15*'Emissionsfaktorer mm'!$F$78/1000</f>
        <v>0</v>
      </c>
      <c r="O15" s="170">
        <f>M15*'Emissionsfaktorer mm'!D74</f>
        <v>0</v>
      </c>
      <c r="P15" s="36"/>
      <c r="Q15" s="170">
        <f>P15*'Emissionsfaktorer mm'!$G$78</f>
        <v>0</v>
      </c>
      <c r="R15" s="200">
        <f>P15*'Emissionsfaktorer mm'!E74</f>
        <v>0</v>
      </c>
      <c r="S15" s="58"/>
      <c r="T15" s="170">
        <f>S15*'Emissionsfaktorer mm'!$H$78/1000</f>
        <v>0</v>
      </c>
      <c r="U15" s="170">
        <f>S15*'Emissionsfaktorer mm'!G74</f>
        <v>0</v>
      </c>
      <c r="V15" s="58"/>
      <c r="W15" s="170">
        <f>V15*'Emissionsfaktorer mm'!$K$78</f>
        <v>0</v>
      </c>
      <c r="X15" s="170">
        <f>V15*'Emissionsfaktorer mm'!I74</f>
        <v>0</v>
      </c>
      <c r="Y15" s="58"/>
      <c r="Z15" s="56">
        <f>Y15*'Emissionsfaktorer mm'!C22</f>
        <v>0</v>
      </c>
      <c r="AA15" s="170">
        <f t="shared" si="0"/>
        <v>0</v>
      </c>
      <c r="AB15" s="170">
        <f t="shared" si="1"/>
        <v>0</v>
      </c>
    </row>
    <row r="16" spans="2:28" s="81" customFormat="1" ht="12">
      <c r="B16" s="184" t="s">
        <v>68</v>
      </c>
      <c r="C16" s="185"/>
      <c r="D16" s="185"/>
      <c r="E16" s="185"/>
      <c r="F16" s="185"/>
      <c r="G16" s="185"/>
      <c r="H16" s="185"/>
      <c r="I16" s="185"/>
      <c r="J16" s="185"/>
      <c r="K16" s="185"/>
      <c r="L16" s="185"/>
      <c r="M16" s="185"/>
      <c r="N16" s="185"/>
      <c r="O16" s="185"/>
      <c r="P16" s="185"/>
      <c r="Q16" s="185"/>
      <c r="R16" s="185"/>
      <c r="S16" s="185"/>
      <c r="T16" s="185"/>
      <c r="U16" s="185"/>
      <c r="V16" s="185"/>
      <c r="W16" s="185"/>
      <c r="X16" s="185"/>
      <c r="Y16" s="186"/>
      <c r="Z16" s="185"/>
      <c r="AA16" s="185"/>
      <c r="AB16" s="185"/>
    </row>
    <row r="17" spans="2:28" s="81" customFormat="1" ht="12">
      <c r="B17" s="55">
        <v>2014</v>
      </c>
      <c r="C17" s="34"/>
      <c r="D17" s="170">
        <f>C17*'Emissionsfaktorer mm'!$O$78/1000</f>
        <v>0</v>
      </c>
      <c r="E17" s="58"/>
      <c r="F17" s="170">
        <f>C17*(((100-E17)/100*'Emissionsfaktorer mm'!L72)+(E17/100*'Emissionsfaktorer mm'!N72))/1000</f>
        <v>0</v>
      </c>
      <c r="G17" s="189"/>
      <c r="H17" s="170">
        <f>G17*'Emissionsfaktorer mm'!$I$78/1000</f>
        <v>0</v>
      </c>
      <c r="I17" s="170">
        <f>G17*'Emissionsfaktorer mm'!H72</f>
        <v>0</v>
      </c>
      <c r="J17" s="36"/>
      <c r="K17" s="170">
        <f>J17*'Emissionsfaktorer mm'!$D$78/1000</f>
        <v>0</v>
      </c>
      <c r="L17" s="170">
        <f>J17*'Emissionsfaktorer mm'!C72</f>
        <v>0</v>
      </c>
      <c r="M17" s="36"/>
      <c r="N17" s="170">
        <f>M17*'Emissionsfaktorer mm'!$F$78/1000</f>
        <v>0</v>
      </c>
      <c r="O17" s="170">
        <f>M17*'Emissionsfaktorer mm'!D72</f>
        <v>0</v>
      </c>
      <c r="P17" s="36"/>
      <c r="Q17" s="170">
        <f>P17*'Emissionsfaktorer mm'!$G$78</f>
        <v>0</v>
      </c>
      <c r="R17" s="200">
        <f>P17*'Emissionsfaktorer mm'!E72</f>
        <v>0</v>
      </c>
      <c r="S17" s="58"/>
      <c r="T17" s="170">
        <f>S17*'Emissionsfaktorer mm'!$H$78/1000</f>
        <v>0</v>
      </c>
      <c r="U17" s="170">
        <f>S17*'Emissionsfaktorer mm'!G72</f>
        <v>0</v>
      </c>
      <c r="V17" s="58"/>
      <c r="W17" s="170">
        <f>V17*'Emissionsfaktorer mm'!$K$78</f>
        <v>0</v>
      </c>
      <c r="X17" s="170">
        <f>V17*'Emissionsfaktorer mm'!I72</f>
        <v>0</v>
      </c>
      <c r="Y17" s="58"/>
      <c r="Z17" s="56">
        <f>Y17*'Emissionsfaktorer mm'!C20</f>
        <v>0</v>
      </c>
      <c r="AA17" s="170">
        <f t="shared" si="0"/>
        <v>0</v>
      </c>
      <c r="AB17" s="170">
        <f t="shared" si="1"/>
        <v>0</v>
      </c>
    </row>
    <row r="18" spans="2:28" s="81" customFormat="1" ht="12">
      <c r="B18" s="55">
        <v>2016</v>
      </c>
      <c r="C18" s="59"/>
      <c r="D18" s="170">
        <f>C18*'Emissionsfaktorer mm'!$O$78/1000</f>
        <v>0</v>
      </c>
      <c r="E18" s="58"/>
      <c r="F18" s="170">
        <f>C18*(((100-E18)/100*'Emissionsfaktorer mm'!L73)+(E18/100*'Emissionsfaktorer mm'!N73))/1000</f>
        <v>0</v>
      </c>
      <c r="G18" s="189"/>
      <c r="H18" s="170">
        <f>G18*'Emissionsfaktorer mm'!$I$78/1000</f>
        <v>0</v>
      </c>
      <c r="I18" s="170">
        <f>G18*'Emissionsfaktorer mm'!H73</f>
        <v>0</v>
      </c>
      <c r="J18" s="36"/>
      <c r="K18" s="170">
        <f>J18*'Emissionsfaktorer mm'!$D$78/1000</f>
        <v>0</v>
      </c>
      <c r="L18" s="170">
        <f>J18*'Emissionsfaktorer mm'!C73</f>
        <v>0</v>
      </c>
      <c r="M18" s="36"/>
      <c r="N18" s="170">
        <f>M18*'Emissionsfaktorer mm'!$F$78/1000</f>
        <v>0</v>
      </c>
      <c r="O18" s="170">
        <f>M18*'Emissionsfaktorer mm'!D73</f>
        <v>0</v>
      </c>
      <c r="P18" s="36"/>
      <c r="Q18" s="170">
        <f>P18*'Emissionsfaktorer mm'!$G$78</f>
        <v>0</v>
      </c>
      <c r="R18" s="200">
        <f>P18*'Emissionsfaktorer mm'!E73</f>
        <v>0</v>
      </c>
      <c r="S18" s="58"/>
      <c r="T18" s="170">
        <f>S18*'Emissionsfaktorer mm'!$H$78/1000</f>
        <v>0</v>
      </c>
      <c r="U18" s="170">
        <f>S18*'Emissionsfaktorer mm'!G73</f>
        <v>0</v>
      </c>
      <c r="V18" s="58"/>
      <c r="W18" s="170">
        <f>V18*'Emissionsfaktorer mm'!$K$78</f>
        <v>0</v>
      </c>
      <c r="X18" s="170">
        <f>V18*'Emissionsfaktorer mm'!I73</f>
        <v>0</v>
      </c>
      <c r="Y18" s="58"/>
      <c r="Z18" s="56">
        <f>Y18*'Emissionsfaktorer mm'!C21</f>
        <v>0</v>
      </c>
      <c r="AA18" s="170">
        <f t="shared" si="0"/>
        <v>0</v>
      </c>
      <c r="AB18" s="170">
        <f t="shared" si="1"/>
        <v>0</v>
      </c>
    </row>
    <row r="19" spans="2:28" s="81" customFormat="1" ht="12">
      <c r="B19" s="55">
        <v>2018</v>
      </c>
      <c r="C19" s="34"/>
      <c r="D19" s="170">
        <f>C19*'Emissionsfaktorer mm'!$O$78/1000</f>
        <v>0</v>
      </c>
      <c r="E19" s="58"/>
      <c r="F19" s="170">
        <f>C19*(((100-E19)/100*'Emissionsfaktorer mm'!L74)+(E19/100*'Emissionsfaktorer mm'!N74))/1000</f>
        <v>0</v>
      </c>
      <c r="G19" s="189"/>
      <c r="H19" s="170">
        <f>G19*'Emissionsfaktorer mm'!$I$78/1000</f>
        <v>0</v>
      </c>
      <c r="I19" s="170">
        <f>G19*'Emissionsfaktorer mm'!H74</f>
        <v>0</v>
      </c>
      <c r="J19" s="36"/>
      <c r="K19" s="170">
        <f>J19*'Emissionsfaktorer mm'!$D$78/1000</f>
        <v>0</v>
      </c>
      <c r="L19" s="170">
        <f>J19*'Emissionsfaktorer mm'!C74</f>
        <v>0</v>
      </c>
      <c r="M19" s="36"/>
      <c r="N19" s="170">
        <f>M19*'Emissionsfaktorer mm'!$F$78/1000</f>
        <v>0</v>
      </c>
      <c r="O19" s="170">
        <f>M19*'Emissionsfaktorer mm'!D74</f>
        <v>0</v>
      </c>
      <c r="P19" s="36"/>
      <c r="Q19" s="170">
        <f>P19*'Emissionsfaktorer mm'!$G$78</f>
        <v>0</v>
      </c>
      <c r="R19" s="200">
        <f>P19*'Emissionsfaktorer mm'!E74</f>
        <v>0</v>
      </c>
      <c r="S19" s="58"/>
      <c r="T19" s="170">
        <f>S19*'Emissionsfaktorer mm'!$H$78/1000</f>
        <v>0</v>
      </c>
      <c r="U19" s="170">
        <f>S19*'Emissionsfaktorer mm'!G74</f>
        <v>0</v>
      </c>
      <c r="V19" s="58"/>
      <c r="W19" s="170">
        <f>V19*'Emissionsfaktorer mm'!$K$78</f>
        <v>0</v>
      </c>
      <c r="X19" s="170">
        <f>V19*'Emissionsfaktorer mm'!I74</f>
        <v>0</v>
      </c>
      <c r="Y19" s="58"/>
      <c r="Z19" s="56">
        <f>Y19*'Emissionsfaktorer mm'!C22</f>
        <v>0</v>
      </c>
      <c r="AA19" s="170">
        <f t="shared" si="0"/>
        <v>0</v>
      </c>
      <c r="AB19" s="170">
        <f t="shared" si="1"/>
        <v>0</v>
      </c>
    </row>
    <row r="20" spans="2:28" s="81" customFormat="1" ht="12">
      <c r="B20" s="190" t="s">
        <v>69</v>
      </c>
      <c r="C20" s="191"/>
      <c r="D20" s="191"/>
      <c r="E20" s="191"/>
      <c r="F20" s="191"/>
      <c r="G20" s="191"/>
      <c r="H20" s="191"/>
      <c r="I20" s="192"/>
      <c r="J20" s="191"/>
      <c r="K20" s="191"/>
      <c r="L20" s="193"/>
      <c r="M20" s="191"/>
      <c r="N20" s="191"/>
      <c r="O20" s="191"/>
      <c r="P20" s="191"/>
      <c r="Q20" s="191"/>
      <c r="R20" s="191"/>
      <c r="S20" s="191"/>
      <c r="T20" s="191"/>
      <c r="U20" s="191"/>
      <c r="V20" s="191"/>
      <c r="W20" s="191"/>
      <c r="X20" s="191"/>
      <c r="Y20" s="191"/>
      <c r="Z20" s="191"/>
      <c r="AA20" s="191"/>
      <c r="AB20" s="191"/>
    </row>
    <row r="21" spans="2:28" s="81" customFormat="1" ht="12">
      <c r="B21" s="55">
        <v>2014</v>
      </c>
      <c r="C21" s="58"/>
      <c r="D21" s="170">
        <f>C21*'Emissionsfaktorer mm'!$O$78/1000</f>
        <v>0</v>
      </c>
      <c r="E21" s="58"/>
      <c r="F21" s="170">
        <f>C21*(((100-E21)/100*'Emissionsfaktorer mm'!L72)+(E21/100*'Emissionsfaktorer mm'!N72))/1000</f>
        <v>0</v>
      </c>
      <c r="G21" s="58"/>
      <c r="H21" s="170">
        <f>G21*'Emissionsfaktorer mm'!$I$78/1000</f>
        <v>0</v>
      </c>
      <c r="I21" s="170">
        <f>G21*'Emissionsfaktorer mm'!H72</f>
        <v>0</v>
      </c>
      <c r="J21" s="58"/>
      <c r="K21" s="170">
        <f>J21*'Emissionsfaktorer mm'!$D$78/1000</f>
        <v>0</v>
      </c>
      <c r="L21" s="170">
        <f>J21*'Emissionsfaktorer mm'!C72</f>
        <v>0</v>
      </c>
      <c r="M21" s="34"/>
      <c r="N21" s="170">
        <f>M21*'Emissionsfaktorer mm'!$F$78/1000</f>
        <v>0</v>
      </c>
      <c r="O21" s="170">
        <f>M21*'Emissionsfaktorer mm'!D72</f>
        <v>0</v>
      </c>
      <c r="P21" s="189"/>
      <c r="Q21" s="170">
        <f>P21*'Emissionsfaktorer mm'!$G$78</f>
        <v>0</v>
      </c>
      <c r="R21" s="200">
        <f>P21*'Emissionsfaktorer mm'!E72</f>
        <v>0</v>
      </c>
      <c r="S21" s="58"/>
      <c r="T21" s="170">
        <f>S21*'Emissionsfaktorer mm'!$H$78/1000</f>
        <v>0</v>
      </c>
      <c r="U21" s="170">
        <f>S21*'Emissionsfaktorer mm'!G72</f>
        <v>0</v>
      </c>
      <c r="V21" s="58"/>
      <c r="W21" s="170">
        <f>V21*'Emissionsfaktorer mm'!$K$78</f>
        <v>0</v>
      </c>
      <c r="X21" s="170">
        <f>V21*'Emissionsfaktorer mm'!I72</f>
        <v>0</v>
      </c>
      <c r="Y21" s="58"/>
      <c r="Z21" s="56">
        <f>Y21*'Emissionsfaktorer mm'!C20</f>
        <v>0</v>
      </c>
      <c r="AA21" s="170">
        <f t="shared" si="0"/>
        <v>0</v>
      </c>
      <c r="AB21" s="170">
        <f t="shared" si="1"/>
        <v>0</v>
      </c>
    </row>
    <row r="22" spans="2:28" s="81" customFormat="1" ht="12">
      <c r="B22" s="55">
        <v>2016</v>
      </c>
      <c r="C22" s="58"/>
      <c r="D22" s="170">
        <f>C22*'Emissionsfaktorer mm'!$O$78/1000</f>
        <v>0</v>
      </c>
      <c r="E22" s="58"/>
      <c r="F22" s="170">
        <f>C22*(((100-E22)/100*'Emissionsfaktorer mm'!L73)+(E22/100*'Emissionsfaktorer mm'!N73))/1000</f>
        <v>0</v>
      </c>
      <c r="G22" s="58"/>
      <c r="H22" s="170">
        <f>G22*'Emissionsfaktorer mm'!$I$78/1000</f>
        <v>0</v>
      </c>
      <c r="I22" s="170">
        <f>G22*'Emissionsfaktorer mm'!H73</f>
        <v>0</v>
      </c>
      <c r="J22" s="58"/>
      <c r="K22" s="170">
        <f>J22*'Emissionsfaktorer mm'!$D$78/1000</f>
        <v>0</v>
      </c>
      <c r="L22" s="170">
        <f>J22*'Emissionsfaktorer mm'!C73</f>
        <v>0</v>
      </c>
      <c r="M22" s="34"/>
      <c r="N22" s="170">
        <f>M22*'Emissionsfaktorer mm'!$F$78/1000</f>
        <v>0</v>
      </c>
      <c r="O22" s="170">
        <f>M22*'Emissionsfaktorer mm'!D73</f>
        <v>0</v>
      </c>
      <c r="P22" s="189"/>
      <c r="Q22" s="170">
        <f>P22*'Emissionsfaktorer mm'!$G$78</f>
        <v>0</v>
      </c>
      <c r="R22" s="200">
        <f>P22*'Emissionsfaktorer mm'!E73</f>
        <v>0</v>
      </c>
      <c r="S22" s="58"/>
      <c r="T22" s="170">
        <f>S22*'Emissionsfaktorer mm'!$H$78/1000</f>
        <v>0</v>
      </c>
      <c r="U22" s="170">
        <f>S22*'Emissionsfaktorer mm'!G73</f>
        <v>0</v>
      </c>
      <c r="V22" s="58"/>
      <c r="W22" s="170">
        <f>V22*'Emissionsfaktorer mm'!$K$78</f>
        <v>0</v>
      </c>
      <c r="X22" s="170">
        <f>V22*'Emissionsfaktorer mm'!I73</f>
        <v>0</v>
      </c>
      <c r="Y22" s="58"/>
      <c r="Z22" s="56">
        <f>Y22*'Emissionsfaktorer mm'!C21</f>
        <v>0</v>
      </c>
      <c r="AA22" s="170">
        <f t="shared" si="0"/>
        <v>0</v>
      </c>
      <c r="AB22" s="170">
        <f t="shared" si="1"/>
        <v>0</v>
      </c>
    </row>
    <row r="23" spans="2:28" s="81" customFormat="1" ht="12">
      <c r="B23" s="55">
        <v>2018</v>
      </c>
      <c r="C23" s="58"/>
      <c r="D23" s="170">
        <f>C23*'Emissionsfaktorer mm'!$O$78/1000</f>
        <v>0</v>
      </c>
      <c r="E23" s="58"/>
      <c r="F23" s="170">
        <f>C23*(((100-E23)/100*'Emissionsfaktorer mm'!L74)+(E23/100*'Emissionsfaktorer mm'!N74))/1000</f>
        <v>0</v>
      </c>
      <c r="G23" s="58"/>
      <c r="H23" s="170">
        <f>G23*'Emissionsfaktorer mm'!$I$78/1000</f>
        <v>0</v>
      </c>
      <c r="I23" s="170">
        <f>G23*'Emissionsfaktorer mm'!H74</f>
        <v>0</v>
      </c>
      <c r="J23" s="58"/>
      <c r="K23" s="170">
        <f>J23*'Emissionsfaktorer mm'!$D$78/1000</f>
        <v>0</v>
      </c>
      <c r="L23" s="170">
        <f>J23*'Emissionsfaktorer mm'!C74</f>
        <v>0</v>
      </c>
      <c r="M23" s="34"/>
      <c r="N23" s="170">
        <f>M23*'Emissionsfaktorer mm'!$F$78/1000</f>
        <v>0</v>
      </c>
      <c r="O23" s="170">
        <f>M23*'Emissionsfaktorer mm'!D74</f>
        <v>0</v>
      </c>
      <c r="P23" s="189"/>
      <c r="Q23" s="170">
        <f>P23*'Emissionsfaktorer mm'!$G$78</f>
        <v>0</v>
      </c>
      <c r="R23" s="200">
        <f>P23*'Emissionsfaktorer mm'!E74</f>
        <v>0</v>
      </c>
      <c r="S23" s="58"/>
      <c r="T23" s="170">
        <f>S23*'Emissionsfaktorer mm'!$H$78/1000</f>
        <v>0</v>
      </c>
      <c r="U23" s="170">
        <f>S23*'Emissionsfaktorer mm'!G74</f>
        <v>0</v>
      </c>
      <c r="V23" s="58"/>
      <c r="W23" s="170">
        <f>V23*'Emissionsfaktorer mm'!$K$78</f>
        <v>0</v>
      </c>
      <c r="X23" s="170">
        <f>V23*'Emissionsfaktorer mm'!I74</f>
        <v>0</v>
      </c>
      <c r="Y23" s="58"/>
      <c r="Z23" s="56">
        <f>Y23*'Emissionsfaktorer mm'!C22</f>
        <v>0</v>
      </c>
      <c r="AA23" s="170">
        <f t="shared" si="0"/>
        <v>0</v>
      </c>
      <c r="AB23" s="170">
        <f t="shared" si="1"/>
        <v>0</v>
      </c>
    </row>
    <row r="24" spans="2:28" s="81" customFormat="1" ht="12">
      <c r="B24" s="194" t="s">
        <v>233</v>
      </c>
      <c r="C24" s="195"/>
      <c r="D24" s="195"/>
      <c r="E24" s="195"/>
      <c r="F24" s="195"/>
      <c r="G24" s="195"/>
      <c r="H24" s="195"/>
      <c r="I24" s="196"/>
      <c r="J24" s="195"/>
      <c r="K24" s="195"/>
      <c r="L24" s="195"/>
      <c r="M24" s="197"/>
      <c r="N24" s="195"/>
      <c r="O24" s="195"/>
      <c r="P24" s="198"/>
      <c r="Q24" s="195"/>
      <c r="R24" s="195"/>
      <c r="S24" s="195"/>
      <c r="T24" s="195"/>
      <c r="U24" s="195"/>
      <c r="V24" s="195"/>
      <c r="W24" s="195"/>
      <c r="X24" s="195"/>
      <c r="Y24" s="195"/>
      <c r="Z24" s="195"/>
      <c r="AA24" s="195"/>
      <c r="AB24" s="199"/>
    </row>
    <row r="25" spans="2:28" s="81" customFormat="1" ht="12">
      <c r="B25" s="55">
        <v>2014</v>
      </c>
      <c r="C25" s="170">
        <f>C10+C13+C17+C21</f>
        <v>0</v>
      </c>
      <c r="D25" s="170">
        <f>D9+D13+D17+D21</f>
        <v>0</v>
      </c>
      <c r="E25" s="170"/>
      <c r="F25" s="170">
        <f aca="true" t="shared" si="2" ref="F25:AB25">F9+F13+F17+F21</f>
        <v>0</v>
      </c>
      <c r="G25" s="170">
        <f t="shared" si="2"/>
        <v>0</v>
      </c>
      <c r="H25" s="170">
        <f t="shared" si="2"/>
        <v>0</v>
      </c>
      <c r="I25" s="170">
        <f t="shared" si="2"/>
        <v>0</v>
      </c>
      <c r="J25" s="170">
        <f t="shared" si="2"/>
        <v>0</v>
      </c>
      <c r="K25" s="170">
        <f t="shared" si="2"/>
        <v>0</v>
      </c>
      <c r="L25" s="170">
        <f t="shared" si="2"/>
        <v>0</v>
      </c>
      <c r="M25" s="170">
        <f t="shared" si="2"/>
        <v>0</v>
      </c>
      <c r="N25" s="170">
        <f t="shared" si="2"/>
        <v>0</v>
      </c>
      <c r="O25" s="170">
        <f t="shared" si="2"/>
        <v>0</v>
      </c>
      <c r="P25" s="170">
        <f t="shared" si="2"/>
        <v>0</v>
      </c>
      <c r="Q25" s="170">
        <f t="shared" si="2"/>
        <v>0</v>
      </c>
      <c r="R25" s="170">
        <f t="shared" si="2"/>
        <v>0</v>
      </c>
      <c r="S25" s="170">
        <f t="shared" si="2"/>
        <v>0</v>
      </c>
      <c r="T25" s="170">
        <f t="shared" si="2"/>
        <v>0</v>
      </c>
      <c r="U25" s="170">
        <f t="shared" si="2"/>
        <v>0</v>
      </c>
      <c r="V25" s="170">
        <f t="shared" si="2"/>
        <v>0</v>
      </c>
      <c r="W25" s="170">
        <f t="shared" si="2"/>
        <v>0</v>
      </c>
      <c r="X25" s="170">
        <f t="shared" si="2"/>
        <v>0</v>
      </c>
      <c r="Y25" s="170">
        <f t="shared" si="2"/>
        <v>0</v>
      </c>
      <c r="Z25" s="170">
        <f t="shared" si="2"/>
        <v>0</v>
      </c>
      <c r="AA25" s="170">
        <f t="shared" si="2"/>
        <v>0</v>
      </c>
      <c r="AB25" s="170">
        <f t="shared" si="2"/>
        <v>0</v>
      </c>
    </row>
    <row r="26" spans="2:28" s="81" customFormat="1" ht="12">
      <c r="B26" s="55">
        <v>2016</v>
      </c>
      <c r="C26" s="170">
        <f>C11+C14+C18+C22</f>
        <v>0</v>
      </c>
      <c r="D26" s="170">
        <f aca="true" t="shared" si="3" ref="C26:R27">D10+D14+D18+D22</f>
        <v>0</v>
      </c>
      <c r="E26" s="170"/>
      <c r="F26" s="170">
        <f t="shared" si="3"/>
        <v>0</v>
      </c>
      <c r="G26" s="170">
        <f t="shared" si="3"/>
        <v>0</v>
      </c>
      <c r="H26" s="170">
        <f t="shared" si="3"/>
        <v>0</v>
      </c>
      <c r="I26" s="170">
        <f t="shared" si="3"/>
        <v>0</v>
      </c>
      <c r="J26" s="170">
        <f t="shared" si="3"/>
        <v>0</v>
      </c>
      <c r="K26" s="170">
        <f t="shared" si="3"/>
        <v>0</v>
      </c>
      <c r="L26" s="170">
        <f t="shared" si="3"/>
        <v>0</v>
      </c>
      <c r="M26" s="170">
        <f t="shared" si="3"/>
        <v>0</v>
      </c>
      <c r="N26" s="170">
        <f t="shared" si="3"/>
        <v>0</v>
      </c>
      <c r="O26" s="170">
        <f t="shared" si="3"/>
        <v>0</v>
      </c>
      <c r="P26" s="170">
        <f t="shared" si="3"/>
        <v>0</v>
      </c>
      <c r="Q26" s="170">
        <f t="shared" si="3"/>
        <v>0</v>
      </c>
      <c r="R26" s="170">
        <f t="shared" si="3"/>
        <v>0</v>
      </c>
      <c r="S26" s="170">
        <f aca="true" t="shared" si="4" ref="S26:AB26">S10+S14+S18+S22</f>
        <v>0</v>
      </c>
      <c r="T26" s="170">
        <f t="shared" si="4"/>
        <v>0</v>
      </c>
      <c r="U26" s="170">
        <f t="shared" si="4"/>
        <v>0</v>
      </c>
      <c r="V26" s="170">
        <f t="shared" si="4"/>
        <v>0</v>
      </c>
      <c r="W26" s="170">
        <f t="shared" si="4"/>
        <v>0</v>
      </c>
      <c r="X26" s="170">
        <f t="shared" si="4"/>
        <v>0</v>
      </c>
      <c r="Y26" s="170">
        <f t="shared" si="4"/>
        <v>0</v>
      </c>
      <c r="Z26" s="170">
        <f t="shared" si="4"/>
        <v>0</v>
      </c>
      <c r="AA26" s="170">
        <f t="shared" si="4"/>
        <v>0</v>
      </c>
      <c r="AB26" s="170">
        <f t="shared" si="4"/>
        <v>0</v>
      </c>
    </row>
    <row r="27" spans="2:28" s="81" customFormat="1" ht="12">
      <c r="B27" s="55">
        <v>2018</v>
      </c>
      <c r="C27" s="170">
        <f t="shared" si="3"/>
        <v>0</v>
      </c>
      <c r="D27" s="170">
        <f t="shared" si="3"/>
        <v>0</v>
      </c>
      <c r="E27" s="170"/>
      <c r="F27" s="170">
        <f t="shared" si="3"/>
        <v>0</v>
      </c>
      <c r="G27" s="170">
        <f t="shared" si="3"/>
        <v>0</v>
      </c>
      <c r="H27" s="170">
        <f t="shared" si="3"/>
        <v>0</v>
      </c>
      <c r="I27" s="170">
        <f t="shared" si="3"/>
        <v>0</v>
      </c>
      <c r="J27" s="170">
        <f t="shared" si="3"/>
        <v>0</v>
      </c>
      <c r="K27" s="170">
        <f t="shared" si="3"/>
        <v>0</v>
      </c>
      <c r="L27" s="170">
        <f t="shared" si="3"/>
        <v>0</v>
      </c>
      <c r="M27" s="170">
        <f t="shared" si="3"/>
        <v>0</v>
      </c>
      <c r="N27" s="170">
        <f t="shared" si="3"/>
        <v>0</v>
      </c>
      <c r="O27" s="170">
        <f t="shared" si="3"/>
        <v>0</v>
      </c>
      <c r="P27" s="170">
        <f t="shared" si="3"/>
        <v>0</v>
      </c>
      <c r="Q27" s="170">
        <f t="shared" si="3"/>
        <v>0</v>
      </c>
      <c r="R27" s="170">
        <f t="shared" si="3"/>
        <v>0</v>
      </c>
      <c r="S27" s="170">
        <f aca="true" t="shared" si="5" ref="S27:AB27">S11+S15+S19+S23</f>
        <v>0</v>
      </c>
      <c r="T27" s="170">
        <f t="shared" si="5"/>
        <v>0</v>
      </c>
      <c r="U27" s="170">
        <f t="shared" si="5"/>
        <v>0</v>
      </c>
      <c r="V27" s="170">
        <f t="shared" si="5"/>
        <v>0</v>
      </c>
      <c r="W27" s="170">
        <f t="shared" si="5"/>
        <v>0</v>
      </c>
      <c r="X27" s="170">
        <f t="shared" si="5"/>
        <v>0</v>
      </c>
      <c r="Y27" s="170">
        <f t="shared" si="5"/>
        <v>0</v>
      </c>
      <c r="Z27" s="170">
        <f t="shared" si="5"/>
        <v>0</v>
      </c>
      <c r="AA27" s="170">
        <f t="shared" si="5"/>
        <v>0</v>
      </c>
      <c r="AB27" s="170">
        <f t="shared" si="5"/>
        <v>0</v>
      </c>
    </row>
    <row r="28" spans="2:28" s="81" customFormat="1" ht="12">
      <c r="B28" s="194" t="s">
        <v>234</v>
      </c>
      <c r="C28" s="195"/>
      <c r="D28" s="195"/>
      <c r="E28" s="195"/>
      <c r="F28" s="195"/>
      <c r="G28" s="195"/>
      <c r="H28" s="195"/>
      <c r="I28" s="196"/>
      <c r="J28" s="195"/>
      <c r="K28" s="195"/>
      <c r="L28" s="195"/>
      <c r="M28" s="197"/>
      <c r="N28" s="195"/>
      <c r="O28" s="195"/>
      <c r="P28" s="198"/>
      <c r="Q28" s="195"/>
      <c r="R28" s="195"/>
      <c r="S28" s="195"/>
      <c r="T28" s="195"/>
      <c r="U28" s="195"/>
      <c r="V28" s="195"/>
      <c r="W28" s="195"/>
      <c r="X28" s="195"/>
      <c r="Y28" s="195"/>
      <c r="Z28" s="195"/>
      <c r="AA28" s="195"/>
      <c r="AB28" s="199"/>
    </row>
    <row r="29" spans="2:28" s="81" customFormat="1" ht="12">
      <c r="B29" s="55">
        <v>2014</v>
      </c>
      <c r="C29" s="58"/>
      <c r="D29" s="170">
        <f>C29*'Emissionsfaktorer mm'!$O$78/1000</f>
        <v>0</v>
      </c>
      <c r="E29" s="58"/>
      <c r="F29" s="170">
        <f>C29*(((100-E29)/100*'Emissionsfaktorer mm'!L72)+(E29/100*'Emissionsfaktorer mm'!N72))/1000</f>
        <v>0</v>
      </c>
      <c r="G29" s="58"/>
      <c r="H29" s="170">
        <f>G29*'Emissionsfaktorer mm'!$I$78/1000</f>
        <v>0</v>
      </c>
      <c r="I29" s="170">
        <f>G29*'Emissionsfaktorer mm'!H72</f>
        <v>0</v>
      </c>
      <c r="J29" s="58"/>
      <c r="K29" s="170">
        <f>J29*'Emissionsfaktorer mm'!$D$78/1000</f>
        <v>0</v>
      </c>
      <c r="L29" s="170">
        <f>J29*'Emissionsfaktorer mm'!C72</f>
        <v>0</v>
      </c>
      <c r="M29" s="58"/>
      <c r="N29" s="170">
        <f>M29*'Emissionsfaktorer mm'!$F$78/1000</f>
        <v>0</v>
      </c>
      <c r="O29" s="170">
        <f>M29*'Emissionsfaktorer mm'!D72</f>
        <v>0</v>
      </c>
      <c r="P29" s="58"/>
      <c r="Q29" s="170">
        <f>P29*'Emissionsfaktorer mm'!$G$78</f>
        <v>0</v>
      </c>
      <c r="R29" s="200">
        <f>P29*'Emissionsfaktorer mm'!E72</f>
        <v>0</v>
      </c>
      <c r="S29" s="58"/>
      <c r="T29" s="170">
        <f>S29*'Emissionsfaktorer mm'!$H$78/1000</f>
        <v>0</v>
      </c>
      <c r="U29" s="170">
        <f>S29*'Emissionsfaktorer mm'!G72</f>
        <v>0</v>
      </c>
      <c r="V29" s="58"/>
      <c r="W29" s="170">
        <f>V29*'Emissionsfaktorer mm'!$K$78</f>
        <v>0</v>
      </c>
      <c r="X29" s="170">
        <f>V29*'Emissionsfaktorer mm'!I72</f>
        <v>0</v>
      </c>
      <c r="Y29" s="58"/>
      <c r="Z29" s="56">
        <f>Y29*'Emissionsfaktorer mm'!C20</f>
        <v>0</v>
      </c>
      <c r="AA29" s="170">
        <f>F29+I29+L29+O29+R29+U29+X29+Z29</f>
        <v>0</v>
      </c>
      <c r="AB29" s="170">
        <f>D29+H29+K29+N29+Q29+T29+W29+Y29</f>
        <v>0</v>
      </c>
    </row>
    <row r="30" spans="2:28" s="81" customFormat="1" ht="12">
      <c r="B30" s="55">
        <v>2016</v>
      </c>
      <c r="C30" s="58"/>
      <c r="D30" s="170">
        <f>C30*'Emissionsfaktorer mm'!$O$78/1000</f>
        <v>0</v>
      </c>
      <c r="E30" s="58"/>
      <c r="F30" s="170">
        <f>C30*(((100-E30)/100*'Emissionsfaktorer mm'!L73)+(E30/100*'Emissionsfaktorer mm'!N73))/1000</f>
        <v>0</v>
      </c>
      <c r="G30" s="58"/>
      <c r="H30" s="170">
        <f>G30*'Emissionsfaktorer mm'!$I$78/1000</f>
        <v>0</v>
      </c>
      <c r="I30" s="170">
        <f>G30*'Emissionsfaktorer mm'!H73</f>
        <v>0</v>
      </c>
      <c r="J30" s="58"/>
      <c r="K30" s="170">
        <f>J30*'Emissionsfaktorer mm'!$D$78/1000</f>
        <v>0</v>
      </c>
      <c r="L30" s="170">
        <f>J30*'Emissionsfaktorer mm'!C73</f>
        <v>0</v>
      </c>
      <c r="M30" s="58"/>
      <c r="N30" s="170">
        <f>M30*'Emissionsfaktorer mm'!$F$78/1000</f>
        <v>0</v>
      </c>
      <c r="O30" s="170">
        <f>M30*'Emissionsfaktorer mm'!D73</f>
        <v>0</v>
      </c>
      <c r="P30" s="58"/>
      <c r="Q30" s="170">
        <f>P30*'Emissionsfaktorer mm'!$G$78</f>
        <v>0</v>
      </c>
      <c r="R30" s="200">
        <f>P30*'Emissionsfaktorer mm'!E73</f>
        <v>0</v>
      </c>
      <c r="S30" s="58"/>
      <c r="T30" s="170">
        <f>S30*'Emissionsfaktorer mm'!$H$78/1000</f>
        <v>0</v>
      </c>
      <c r="U30" s="170">
        <f>S30*'Emissionsfaktorer mm'!G73</f>
        <v>0</v>
      </c>
      <c r="V30" s="58"/>
      <c r="W30" s="170">
        <f>V30*'Emissionsfaktorer mm'!$K$78</f>
        <v>0</v>
      </c>
      <c r="X30" s="170">
        <f>V30*'Emissionsfaktorer mm'!I73</f>
        <v>0</v>
      </c>
      <c r="Y30" s="58"/>
      <c r="Z30" s="56">
        <f>Y30*'Emissionsfaktorer mm'!C21</f>
        <v>0</v>
      </c>
      <c r="AA30" s="170">
        <f>F30+I30+L30+O30+R30+U30+X30+Z30</f>
        <v>0</v>
      </c>
      <c r="AB30" s="170">
        <f>D30+H30+K30+N30+Q30+T30+W30+Y30</f>
        <v>0</v>
      </c>
    </row>
    <row r="31" spans="2:28" s="81" customFormat="1" ht="12">
      <c r="B31" s="55">
        <v>2018</v>
      </c>
      <c r="C31" s="58"/>
      <c r="D31" s="170">
        <f>C31*'Emissionsfaktorer mm'!$O$78/1000</f>
        <v>0</v>
      </c>
      <c r="E31" s="58"/>
      <c r="F31" s="170">
        <f>C31*(((100-E31)/100*'Emissionsfaktorer mm'!L74)+(E31/100*'Emissionsfaktorer mm'!N74))/1000</f>
        <v>0</v>
      </c>
      <c r="G31" s="58"/>
      <c r="H31" s="170">
        <f>G31*'Emissionsfaktorer mm'!$I$78/1000</f>
        <v>0</v>
      </c>
      <c r="I31" s="170">
        <f>G31*'Emissionsfaktorer mm'!H74</f>
        <v>0</v>
      </c>
      <c r="J31" s="58"/>
      <c r="K31" s="170">
        <f>J31*'Emissionsfaktorer mm'!$D$78/1000</f>
        <v>0</v>
      </c>
      <c r="L31" s="170">
        <f>J31*'Emissionsfaktorer mm'!C74</f>
        <v>0</v>
      </c>
      <c r="M31" s="58"/>
      <c r="N31" s="170">
        <f>M31*'Emissionsfaktorer mm'!$F$78/1000</f>
        <v>0</v>
      </c>
      <c r="O31" s="170">
        <f>M31*'Emissionsfaktorer mm'!D74</f>
        <v>0</v>
      </c>
      <c r="P31" s="58"/>
      <c r="Q31" s="170">
        <f>P31*'Emissionsfaktorer mm'!$G$78</f>
        <v>0</v>
      </c>
      <c r="R31" s="200">
        <f>P31*'Emissionsfaktorer mm'!E74</f>
        <v>0</v>
      </c>
      <c r="S31" s="58"/>
      <c r="T31" s="170">
        <f>S31*'Emissionsfaktorer mm'!$H$78/1000</f>
        <v>0</v>
      </c>
      <c r="U31" s="170">
        <f>S31*'Emissionsfaktorer mm'!G74</f>
        <v>0</v>
      </c>
      <c r="V31" s="58"/>
      <c r="W31" s="170">
        <f>V31*'Emissionsfaktorer mm'!$K$78</f>
        <v>0</v>
      </c>
      <c r="X31" s="170">
        <f>V31*'Emissionsfaktorer mm'!I74</f>
        <v>0</v>
      </c>
      <c r="Y31" s="58"/>
      <c r="Z31" s="56">
        <f>Y31*'Emissionsfaktorer mm'!C22</f>
        <v>0</v>
      </c>
      <c r="AA31" s="170">
        <f>F31+I31+L31+O31+R31+U31+X31+Z31</f>
        <v>0</v>
      </c>
      <c r="AB31" s="170">
        <f>D31+H31+K31+N31+Q31+T31+W31+Y31</f>
        <v>0</v>
      </c>
    </row>
  </sheetData>
  <sheetProtection/>
  <mergeCells count="6">
    <mergeCell ref="B1:AB1"/>
    <mergeCell ref="S6:U6"/>
    <mergeCell ref="V6:X6"/>
    <mergeCell ref="Y6:Z6"/>
    <mergeCell ref="B3:AB3"/>
    <mergeCell ref="B5:AB5"/>
  </mergeCells>
  <hyperlinks>
    <hyperlink ref="B1" location="Innehåll!A1" display="Tillbaka till innehål"/>
  </hyperlink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tabColor theme="4" tint="0.7999799847602844"/>
  </sheetPr>
  <dimension ref="B1:R12"/>
  <sheetViews>
    <sheetView zoomScalePageLayoutView="0" workbookViewId="0" topLeftCell="B1">
      <selection activeCell="G22" sqref="G22"/>
    </sheetView>
  </sheetViews>
  <sheetFormatPr defaultColWidth="9.140625" defaultRowHeight="12.75"/>
  <cols>
    <col min="1" max="1" width="1.421875" style="79" customWidth="1"/>
    <col min="2" max="2" width="9.140625" style="79" customWidth="1"/>
    <col min="3" max="3" width="10.8515625" style="79" customWidth="1"/>
    <col min="4" max="4" width="10.28125" style="79" customWidth="1"/>
    <col min="5" max="16384" width="9.140625" style="79" customWidth="1"/>
  </cols>
  <sheetData>
    <row r="1" spans="2:4" ht="30" customHeight="1">
      <c r="B1" s="235" t="s">
        <v>154</v>
      </c>
      <c r="C1" s="235"/>
      <c r="D1" s="235"/>
    </row>
    <row r="2" spans="2:10" ht="15">
      <c r="B2" s="94" t="s">
        <v>107</v>
      </c>
      <c r="C2" s="93"/>
      <c r="D2" s="93"/>
      <c r="E2" s="93"/>
      <c r="F2" s="93"/>
      <c r="G2" s="93"/>
      <c r="H2" s="93"/>
      <c r="I2" s="93"/>
      <c r="J2" s="93"/>
    </row>
    <row r="3" spans="2:18" ht="43.5" customHeight="1">
      <c r="B3" s="283" t="s">
        <v>253</v>
      </c>
      <c r="C3" s="293"/>
      <c r="D3" s="293"/>
      <c r="E3" s="297"/>
      <c r="F3" s="297"/>
      <c r="G3" s="297"/>
      <c r="H3" s="297"/>
      <c r="I3" s="297"/>
      <c r="J3" s="297"/>
      <c r="K3" s="255"/>
      <c r="L3" s="124"/>
      <c r="M3" s="124"/>
      <c r="N3" s="124"/>
      <c r="O3" s="124"/>
      <c r="P3" s="124"/>
      <c r="Q3" s="124"/>
      <c r="R3" s="124"/>
    </row>
    <row r="4" spans="3:10" ht="12.75">
      <c r="C4" s="93"/>
      <c r="D4" s="93"/>
      <c r="E4" s="93"/>
      <c r="F4" s="93"/>
      <c r="G4" s="93"/>
      <c r="H4" s="93"/>
      <c r="I4" s="93"/>
      <c r="J4" s="93"/>
    </row>
    <row r="5" spans="2:18" ht="20.25">
      <c r="B5" s="251" t="s">
        <v>207</v>
      </c>
      <c r="C5" s="251"/>
      <c r="D5" s="251"/>
      <c r="E5" s="96"/>
      <c r="F5" s="96"/>
      <c r="G5" s="96"/>
      <c r="H5" s="96"/>
      <c r="I5" s="96"/>
      <c r="J5" s="96"/>
      <c r="K5" s="96"/>
      <c r="L5" s="96"/>
      <c r="M5" s="96"/>
      <c r="N5" s="96"/>
      <c r="O5" s="96"/>
      <c r="P5" s="96"/>
      <c r="Q5" s="96"/>
      <c r="R5" s="96"/>
    </row>
    <row r="6" spans="2:18" ht="12.75">
      <c r="B6" s="15"/>
      <c r="C6" s="252" t="s">
        <v>85</v>
      </c>
      <c r="D6" s="253"/>
      <c r="E6" s="125"/>
      <c r="F6" s="125"/>
      <c r="G6" s="125"/>
      <c r="H6" s="125"/>
      <c r="I6" s="125"/>
      <c r="J6" s="125"/>
      <c r="K6" s="125"/>
      <c r="L6" s="125"/>
      <c r="M6" s="125"/>
      <c r="N6" s="125"/>
      <c r="O6" s="125"/>
      <c r="P6" s="125"/>
      <c r="Q6" s="125"/>
      <c r="R6" s="125"/>
    </row>
    <row r="7" spans="2:18" ht="12.75">
      <c r="B7" s="15"/>
      <c r="C7" s="66" t="s">
        <v>155</v>
      </c>
      <c r="D7" s="201" t="s">
        <v>254</v>
      </c>
      <c r="E7" s="125"/>
      <c r="F7" s="125"/>
      <c r="G7" s="125"/>
      <c r="H7" s="125"/>
      <c r="I7" s="125"/>
      <c r="J7" s="125"/>
      <c r="K7" s="125"/>
      <c r="L7" s="125"/>
      <c r="M7" s="125"/>
      <c r="N7" s="125"/>
      <c r="O7" s="125"/>
      <c r="P7" s="125"/>
      <c r="Q7" s="125"/>
      <c r="R7" s="125"/>
    </row>
    <row r="8" spans="2:18" ht="12.75">
      <c r="B8" s="16">
        <v>2014</v>
      </c>
      <c r="C8" s="67"/>
      <c r="D8" s="67"/>
      <c r="E8" s="126"/>
      <c r="F8" s="127"/>
      <c r="G8" s="96"/>
      <c r="H8" s="96"/>
      <c r="I8" s="250"/>
      <c r="J8" s="250"/>
      <c r="K8" s="250"/>
      <c r="L8" s="250"/>
      <c r="M8" s="250"/>
      <c r="N8" s="250"/>
      <c r="O8" s="96"/>
      <c r="P8" s="96"/>
      <c r="Q8" s="96"/>
      <c r="R8" s="96"/>
    </row>
    <row r="9" spans="2:18" ht="12.75">
      <c r="B9" s="16">
        <v>2016</v>
      </c>
      <c r="C9" s="67"/>
      <c r="D9" s="67"/>
      <c r="E9" s="126"/>
      <c r="F9" s="127"/>
      <c r="G9" s="96"/>
      <c r="H9" s="96"/>
      <c r="I9" s="250"/>
      <c r="J9" s="250"/>
      <c r="K9" s="250"/>
      <c r="L9" s="250"/>
      <c r="M9" s="250"/>
      <c r="N9" s="250"/>
      <c r="O9" s="96"/>
      <c r="P9" s="96"/>
      <c r="Q9" s="96"/>
      <c r="R9" s="96"/>
    </row>
    <row r="10" spans="2:18" ht="12.75">
      <c r="B10" s="16">
        <v>2018</v>
      </c>
      <c r="C10" s="67"/>
      <c r="D10" s="67"/>
      <c r="E10" s="126"/>
      <c r="F10" s="127"/>
      <c r="G10" s="96"/>
      <c r="H10" s="96"/>
      <c r="I10" s="128"/>
      <c r="J10" s="128"/>
      <c r="K10" s="128"/>
      <c r="L10" s="128"/>
      <c r="M10" s="128"/>
      <c r="N10" s="128"/>
      <c r="O10" s="96"/>
      <c r="P10" s="96"/>
      <c r="Q10" s="96"/>
      <c r="R10" s="96"/>
    </row>
    <row r="12" ht="12.75">
      <c r="B12" s="206"/>
    </row>
  </sheetData>
  <sheetProtection/>
  <mergeCells count="5">
    <mergeCell ref="I8:N9"/>
    <mergeCell ref="B1:D1"/>
    <mergeCell ref="B5:D5"/>
    <mergeCell ref="C6:D6"/>
    <mergeCell ref="B3:K3"/>
  </mergeCells>
  <hyperlinks>
    <hyperlink ref="B1" location="Innehåll!A1" display="Tillbaka till innehål"/>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4" tint="0.7999799847602844"/>
  </sheetPr>
  <dimension ref="B1:J9"/>
  <sheetViews>
    <sheetView zoomScalePageLayoutView="0" workbookViewId="0" topLeftCell="B1">
      <selection activeCell="F23" sqref="F23"/>
    </sheetView>
  </sheetViews>
  <sheetFormatPr defaultColWidth="9.140625" defaultRowHeight="12.75"/>
  <cols>
    <col min="1" max="1" width="1.421875" style="79" customWidth="1"/>
    <col min="2" max="2" width="9.140625" style="79" customWidth="1"/>
    <col min="3" max="3" width="14.140625" style="79" customWidth="1"/>
    <col min="4" max="4" width="27.421875" style="79" customWidth="1"/>
    <col min="5" max="16384" width="9.140625" style="79" customWidth="1"/>
  </cols>
  <sheetData>
    <row r="1" spans="2:10" ht="30" customHeight="1">
      <c r="B1" s="235" t="s">
        <v>154</v>
      </c>
      <c r="C1" s="235"/>
      <c r="D1" s="235"/>
      <c r="E1" s="235"/>
      <c r="F1" s="235"/>
      <c r="G1" s="235"/>
      <c r="H1" s="235"/>
      <c r="I1" s="235"/>
      <c r="J1" s="235"/>
    </row>
    <row r="2" spans="2:10" ht="16.5" customHeight="1">
      <c r="B2" s="129" t="s">
        <v>107</v>
      </c>
      <c r="C2" s="96"/>
      <c r="D2" s="96"/>
      <c r="E2" s="96"/>
      <c r="F2" s="96"/>
      <c r="G2" s="96"/>
      <c r="H2" s="96"/>
      <c r="I2" s="96"/>
      <c r="J2" s="96"/>
    </row>
    <row r="3" spans="2:10" ht="40.5" customHeight="1">
      <c r="B3" s="283" t="s">
        <v>255</v>
      </c>
      <c r="C3" s="293"/>
      <c r="D3" s="293"/>
      <c r="E3" s="298"/>
      <c r="F3" s="298"/>
      <c r="G3" s="298"/>
      <c r="H3" s="298"/>
      <c r="I3" s="296"/>
      <c r="J3" s="96"/>
    </row>
    <row r="4" spans="3:10" ht="7.5" customHeight="1">
      <c r="C4" s="93"/>
      <c r="D4" s="93"/>
      <c r="E4" s="93"/>
      <c r="F4" s="93"/>
      <c r="G4" s="93"/>
      <c r="H4" s="93"/>
      <c r="I4" s="93"/>
      <c r="J4" s="93"/>
    </row>
    <row r="5" spans="2:10" ht="20.25">
      <c r="B5" s="238" t="s">
        <v>230</v>
      </c>
      <c r="C5" s="238"/>
      <c r="D5" s="238"/>
      <c r="E5" s="133"/>
      <c r="F5" s="133"/>
      <c r="G5" s="133"/>
      <c r="H5" s="133"/>
      <c r="I5" s="133"/>
      <c r="J5" s="133"/>
    </row>
    <row r="6" spans="2:10" ht="13.5">
      <c r="B6" s="294" t="s">
        <v>0</v>
      </c>
      <c r="C6" s="3" t="s">
        <v>1</v>
      </c>
      <c r="D6" s="3" t="s">
        <v>218</v>
      </c>
      <c r="E6" s="130"/>
      <c r="F6" s="130"/>
      <c r="G6" s="130"/>
      <c r="H6" s="130"/>
      <c r="I6" s="130"/>
      <c r="J6" s="102"/>
    </row>
    <row r="7" spans="2:10" ht="12.75">
      <c r="B7" s="4">
        <v>2014</v>
      </c>
      <c r="C7" s="35"/>
      <c r="D7" s="35"/>
      <c r="E7" s="93"/>
      <c r="F7" s="93"/>
      <c r="G7" s="93"/>
      <c r="H7" s="93"/>
      <c r="I7" s="131"/>
      <c r="J7" s="132"/>
    </row>
    <row r="8" spans="2:10" ht="12.75">
      <c r="B8" s="4">
        <v>2016</v>
      </c>
      <c r="C8" s="35"/>
      <c r="D8" s="35"/>
      <c r="E8" s="93"/>
      <c r="F8" s="93"/>
      <c r="G8" s="93"/>
      <c r="H8" s="93"/>
      <c r="I8" s="131"/>
      <c r="J8" s="132"/>
    </row>
    <row r="9" spans="2:10" ht="12.75">
      <c r="B9" s="4">
        <v>2018</v>
      </c>
      <c r="C9" s="35"/>
      <c r="D9" s="35"/>
      <c r="E9" s="93"/>
      <c r="F9" s="93"/>
      <c r="G9" s="93"/>
      <c r="H9" s="93"/>
      <c r="I9" s="131"/>
      <c r="J9" s="132"/>
    </row>
  </sheetData>
  <sheetProtection/>
  <mergeCells count="3">
    <mergeCell ref="B1:J1"/>
    <mergeCell ref="B5:D5"/>
    <mergeCell ref="B3:I3"/>
  </mergeCells>
  <hyperlinks>
    <hyperlink ref="B1" location="Innehåll!A1" display="Tillbaka till innehål"/>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4" tint="0.7999799847602844"/>
  </sheetPr>
  <dimension ref="B1:J10"/>
  <sheetViews>
    <sheetView zoomScalePageLayoutView="0" workbookViewId="0" topLeftCell="A1">
      <selection activeCell="I24" sqref="I24"/>
    </sheetView>
  </sheetViews>
  <sheetFormatPr defaultColWidth="9.140625" defaultRowHeight="12.75"/>
  <cols>
    <col min="1" max="1" width="1.7109375" style="98" customWidth="1"/>
    <col min="2" max="3" width="9.140625" style="98" customWidth="1"/>
    <col min="4" max="4" width="15.28125" style="98" customWidth="1"/>
    <col min="5" max="7" width="9.140625" style="98" customWidth="1"/>
    <col min="8" max="8" width="9.7109375" style="98" customWidth="1"/>
    <col min="9" max="9" width="51.8515625" style="98" customWidth="1"/>
    <col min="10" max="16384" width="9.140625" style="98" customWidth="1"/>
  </cols>
  <sheetData>
    <row r="1" spans="2:10" ht="31.5" customHeight="1">
      <c r="B1" s="235" t="s">
        <v>154</v>
      </c>
      <c r="C1" s="235"/>
      <c r="D1" s="235"/>
      <c r="E1" s="235"/>
      <c r="F1" s="235"/>
      <c r="G1" s="235"/>
      <c r="H1" s="235"/>
      <c r="I1" s="235"/>
      <c r="J1" s="235"/>
    </row>
    <row r="2" spans="2:10" ht="12.75">
      <c r="B2" s="76" t="s">
        <v>107</v>
      </c>
      <c r="C2" s="93"/>
      <c r="D2" s="93"/>
      <c r="E2" s="93"/>
      <c r="F2" s="93"/>
      <c r="G2" s="93"/>
      <c r="H2" s="93"/>
      <c r="I2" s="93"/>
      <c r="J2" s="79"/>
    </row>
    <row r="3" spans="2:10" ht="42" customHeight="1">
      <c r="B3" s="286" t="s">
        <v>256</v>
      </c>
      <c r="C3" s="295"/>
      <c r="D3" s="295"/>
      <c r="E3" s="295"/>
      <c r="F3" s="295"/>
      <c r="G3" s="295"/>
      <c r="H3" s="295"/>
      <c r="I3" s="296"/>
      <c r="J3" s="79"/>
    </row>
    <row r="4" spans="2:10" ht="8.25" customHeight="1">
      <c r="B4" s="124"/>
      <c r="C4" s="124"/>
      <c r="D4" s="124"/>
      <c r="E4" s="124"/>
      <c r="F4" s="124"/>
      <c r="G4" s="124"/>
      <c r="H4" s="124"/>
      <c r="I4" s="124"/>
      <c r="J4" s="79"/>
    </row>
    <row r="5" spans="2:10" ht="20.25">
      <c r="B5" s="238" t="s">
        <v>208</v>
      </c>
      <c r="C5" s="238"/>
      <c r="D5" s="238"/>
      <c r="E5" s="238"/>
      <c r="F5" s="238"/>
      <c r="G5" s="238"/>
      <c r="H5" s="238"/>
      <c r="I5" s="133"/>
      <c r="J5" s="133"/>
    </row>
    <row r="6" spans="2:10" ht="12.75">
      <c r="B6" s="15"/>
      <c r="C6" s="252" t="s">
        <v>29</v>
      </c>
      <c r="D6" s="253"/>
      <c r="E6" s="253"/>
      <c r="F6" s="252" t="s">
        <v>86</v>
      </c>
      <c r="G6" s="254"/>
      <c r="H6" s="253"/>
      <c r="I6" s="125"/>
      <c r="J6" s="125"/>
    </row>
    <row r="7" spans="2:10" ht="40.5" customHeight="1">
      <c r="B7" s="15"/>
      <c r="C7" s="66" t="s">
        <v>33</v>
      </c>
      <c r="D7" s="66" t="s">
        <v>89</v>
      </c>
      <c r="E7" s="66" t="s">
        <v>14</v>
      </c>
      <c r="F7" s="66" t="s">
        <v>33</v>
      </c>
      <c r="G7" s="183" t="s">
        <v>257</v>
      </c>
      <c r="H7" s="66" t="s">
        <v>14</v>
      </c>
      <c r="I7" s="203"/>
      <c r="J7" s="125"/>
    </row>
    <row r="8" spans="2:10" ht="12.75">
      <c r="B8" s="4">
        <v>2014</v>
      </c>
      <c r="C8" s="67"/>
      <c r="D8" s="67"/>
      <c r="E8" s="202">
        <f>C8*D8/1000000</f>
        <v>0</v>
      </c>
      <c r="F8" s="67"/>
      <c r="G8" s="67"/>
      <c r="H8" s="202">
        <f>F8*G8/1000000</f>
        <v>0</v>
      </c>
      <c r="I8" s="135"/>
      <c r="J8" s="126"/>
    </row>
    <row r="9" spans="2:10" ht="12.75">
      <c r="B9" s="4">
        <v>2016</v>
      </c>
      <c r="C9" s="67"/>
      <c r="D9" s="67"/>
      <c r="E9" s="202">
        <f>C9*D9/1000000</f>
        <v>0</v>
      </c>
      <c r="F9" s="67"/>
      <c r="G9" s="67"/>
      <c r="H9" s="202">
        <f>F9*G9/1000000</f>
        <v>0</v>
      </c>
      <c r="I9" s="135"/>
      <c r="J9" s="126"/>
    </row>
    <row r="10" spans="2:10" ht="12.75">
      <c r="B10" s="4">
        <v>2018</v>
      </c>
      <c r="C10" s="67"/>
      <c r="D10" s="67"/>
      <c r="E10" s="202">
        <f>C10*D10/1000000</f>
        <v>0</v>
      </c>
      <c r="F10" s="67"/>
      <c r="G10" s="67"/>
      <c r="H10" s="202">
        <f>F10*G10/1000000</f>
        <v>0</v>
      </c>
      <c r="I10" s="135"/>
      <c r="J10" s="126"/>
    </row>
  </sheetData>
  <sheetProtection/>
  <mergeCells count="5">
    <mergeCell ref="C6:E6"/>
    <mergeCell ref="F6:H6"/>
    <mergeCell ref="B1:J1"/>
    <mergeCell ref="B5:H5"/>
    <mergeCell ref="B3:I3"/>
  </mergeCells>
  <hyperlinks>
    <hyperlink ref="B1" location="Innehåll!A1" display="Tillbaka till innehål"/>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AL85"/>
  <sheetViews>
    <sheetView zoomScalePageLayoutView="0" workbookViewId="0" topLeftCell="A56">
      <selection activeCell="M66" sqref="M66"/>
    </sheetView>
  </sheetViews>
  <sheetFormatPr defaultColWidth="9.140625" defaultRowHeight="12.75"/>
  <cols>
    <col min="1" max="1" width="1.421875" style="96" customWidth="1"/>
    <col min="2" max="2" width="5.28125" style="96" customWidth="1"/>
    <col min="3" max="3" width="15.8515625" style="96" customWidth="1"/>
    <col min="4" max="4" width="10.57421875" style="96" customWidth="1"/>
    <col min="5" max="5" width="9.140625" style="96" customWidth="1"/>
    <col min="6" max="7" width="8.7109375" style="96" customWidth="1"/>
    <col min="8" max="8" width="9.8515625" style="96" customWidth="1"/>
    <col min="9" max="9" width="12.140625" style="96" customWidth="1"/>
    <col min="10" max="10" width="13.421875" style="96" customWidth="1"/>
    <col min="11" max="11" width="13.00390625" style="96" customWidth="1"/>
    <col min="12" max="12" width="9.140625" style="96" customWidth="1"/>
    <col min="13" max="13" width="9.421875" style="96" customWidth="1"/>
    <col min="14" max="14" width="9.28125" style="96" customWidth="1"/>
    <col min="15" max="15" width="10.57421875" style="96" customWidth="1"/>
    <col min="16" max="16" width="11.421875" style="96" bestFit="1" customWidth="1"/>
    <col min="17" max="17" width="9.57421875" style="96" customWidth="1"/>
    <col min="18" max="18" width="11.421875" style="96" bestFit="1" customWidth="1"/>
    <col min="19" max="19" width="12.421875" style="96" bestFit="1" customWidth="1"/>
    <col min="20" max="22" width="11.421875" style="96" bestFit="1" customWidth="1"/>
    <col min="23" max="23" width="12.421875" style="96" bestFit="1" customWidth="1"/>
    <col min="24" max="25" width="10.421875" style="96" bestFit="1" customWidth="1"/>
    <col min="26" max="27" width="11.421875" style="96" bestFit="1" customWidth="1"/>
    <col min="28" max="29" width="10.421875" style="96" bestFit="1" customWidth="1"/>
    <col min="30" max="16384" width="9.140625" style="96" customWidth="1"/>
  </cols>
  <sheetData>
    <row r="1" spans="1:17" s="138" customFormat="1" ht="30" customHeight="1">
      <c r="A1" s="96"/>
      <c r="B1" s="235" t="s">
        <v>154</v>
      </c>
      <c r="C1" s="235"/>
      <c r="D1" s="235"/>
      <c r="E1" s="235"/>
      <c r="F1" s="235"/>
      <c r="G1" s="235"/>
      <c r="H1" s="235"/>
      <c r="I1" s="235"/>
      <c r="J1" s="235"/>
      <c r="K1" s="235"/>
      <c r="L1" s="235"/>
      <c r="M1" s="235"/>
      <c r="N1" s="235"/>
      <c r="O1" s="235"/>
      <c r="P1" s="235"/>
      <c r="Q1" s="235"/>
    </row>
    <row r="2" spans="1:17" s="138" customFormat="1" ht="18">
      <c r="A2" s="96"/>
      <c r="B2" s="71" t="s">
        <v>151</v>
      </c>
      <c r="C2" s="73"/>
      <c r="D2" s="73"/>
      <c r="E2" s="73"/>
      <c r="F2" s="73"/>
      <c r="G2" s="73"/>
      <c r="H2" s="73"/>
      <c r="I2" s="73"/>
      <c r="J2" s="73"/>
      <c r="K2" s="73"/>
      <c r="L2" s="73"/>
      <c r="M2" s="73"/>
      <c r="N2" s="73"/>
      <c r="O2" s="73"/>
      <c r="P2" s="97"/>
      <c r="Q2" s="97"/>
    </row>
    <row r="3" spans="1:17" s="138" customFormat="1" ht="12.75">
      <c r="A3" s="96"/>
      <c r="B3" s="96"/>
      <c r="C3" s="96"/>
      <c r="D3" s="96"/>
      <c r="E3" s="96"/>
      <c r="F3" s="96"/>
      <c r="G3" s="96"/>
      <c r="H3" s="96"/>
      <c r="I3" s="96"/>
      <c r="J3" s="96"/>
      <c r="K3" s="96"/>
      <c r="L3" s="96"/>
      <c r="M3" s="96"/>
      <c r="N3" s="96"/>
      <c r="O3" s="96"/>
      <c r="P3" s="97"/>
      <c r="Q3" s="97"/>
    </row>
    <row r="4" spans="2:17" ht="15.75">
      <c r="B4" s="29" t="s">
        <v>101</v>
      </c>
      <c r="C4" s="28"/>
      <c r="D4" s="28"/>
      <c r="E4" s="28"/>
      <c r="F4" s="28"/>
      <c r="G4" s="28"/>
      <c r="H4" s="28"/>
      <c r="I4" s="28"/>
      <c r="J4" s="28"/>
      <c r="K4" s="28"/>
      <c r="L4" s="28"/>
      <c r="M4" s="28"/>
      <c r="N4" s="28"/>
      <c r="O4" s="28"/>
      <c r="P4" s="97"/>
      <c r="Q4" s="97"/>
    </row>
    <row r="5" spans="2:6" s="97" customFormat="1" ht="12.75" customHeight="1">
      <c r="B5" s="145" t="s">
        <v>148</v>
      </c>
      <c r="F5" s="145"/>
    </row>
    <row r="6" spans="1:17" s="138" customFormat="1" ht="18.75" customHeight="1">
      <c r="A6" s="96"/>
      <c r="B6" s="142" t="s">
        <v>129</v>
      </c>
      <c r="C6" s="96"/>
      <c r="D6" s="96"/>
      <c r="E6" s="96"/>
      <c r="G6" s="96"/>
      <c r="H6" s="96"/>
      <c r="I6" s="96"/>
      <c r="J6" s="96"/>
      <c r="K6" s="96"/>
      <c r="L6" s="96"/>
      <c r="M6" s="96"/>
      <c r="N6" s="96"/>
      <c r="O6" s="96"/>
      <c r="P6" s="96"/>
      <c r="Q6" s="96"/>
    </row>
    <row r="7" ht="12.75">
      <c r="B7" s="145" t="s">
        <v>240</v>
      </c>
    </row>
    <row r="8" spans="2:15" s="143" customFormat="1" ht="31.5" customHeight="1">
      <c r="B8" s="267"/>
      <c r="C8" s="268" t="s">
        <v>239</v>
      </c>
      <c r="D8" s="269" t="s">
        <v>139</v>
      </c>
      <c r="E8" s="269" t="s">
        <v>140</v>
      </c>
      <c r="F8" s="269" t="s">
        <v>141</v>
      </c>
      <c r="G8" s="269" t="s">
        <v>142</v>
      </c>
      <c r="H8" s="268" t="s">
        <v>127</v>
      </c>
      <c r="I8" s="269" t="s">
        <v>143</v>
      </c>
      <c r="J8" s="269" t="s">
        <v>144</v>
      </c>
      <c r="K8" s="269" t="s">
        <v>145</v>
      </c>
      <c r="L8" s="269" t="s">
        <v>146</v>
      </c>
      <c r="M8" s="269" t="s">
        <v>147</v>
      </c>
      <c r="N8" s="269" t="s">
        <v>147</v>
      </c>
      <c r="O8" s="268" t="s">
        <v>128</v>
      </c>
    </row>
    <row r="9" spans="2:15" s="143" customFormat="1" ht="40.5" customHeight="1">
      <c r="B9" s="270"/>
      <c r="C9" s="271" t="s">
        <v>132</v>
      </c>
      <c r="D9" s="271" t="s">
        <v>131</v>
      </c>
      <c r="E9" s="271" t="s">
        <v>131</v>
      </c>
      <c r="F9" s="271" t="s">
        <v>131</v>
      </c>
      <c r="G9" s="271" t="s">
        <v>131</v>
      </c>
      <c r="H9" s="271" t="s">
        <v>131</v>
      </c>
      <c r="I9" s="271" t="s">
        <v>131</v>
      </c>
      <c r="J9" s="271" t="s">
        <v>131</v>
      </c>
      <c r="K9" s="271" t="s">
        <v>131</v>
      </c>
      <c r="L9" s="271" t="s">
        <v>131</v>
      </c>
      <c r="M9" s="271" t="s">
        <v>131</v>
      </c>
      <c r="N9" s="271" t="s">
        <v>131</v>
      </c>
      <c r="O9" s="271" t="s">
        <v>131</v>
      </c>
    </row>
    <row r="10" spans="2:15" ht="12.75">
      <c r="B10" s="272">
        <v>2014</v>
      </c>
      <c r="C10" s="273">
        <v>2</v>
      </c>
      <c r="D10" s="273"/>
      <c r="E10" s="273">
        <v>116</v>
      </c>
      <c r="F10" s="273">
        <v>25</v>
      </c>
      <c r="G10" s="273">
        <v>30</v>
      </c>
      <c r="H10" s="273">
        <v>79</v>
      </c>
      <c r="I10" s="273">
        <v>31</v>
      </c>
      <c r="J10" s="273">
        <v>46</v>
      </c>
      <c r="K10" s="273">
        <v>44</v>
      </c>
      <c r="L10" s="273">
        <v>21</v>
      </c>
      <c r="M10" s="273"/>
      <c r="N10" s="273"/>
      <c r="O10" s="273">
        <v>21</v>
      </c>
    </row>
    <row r="11" spans="2:15" ht="12.75">
      <c r="B11" s="272">
        <v>2016</v>
      </c>
      <c r="C11" s="273">
        <v>2</v>
      </c>
      <c r="D11" s="273">
        <v>23</v>
      </c>
      <c r="E11" s="273">
        <v>125</v>
      </c>
      <c r="F11" s="273">
        <v>43</v>
      </c>
      <c r="G11" s="273">
        <v>28</v>
      </c>
      <c r="H11" s="273">
        <v>50</v>
      </c>
      <c r="I11" s="273">
        <v>28</v>
      </c>
      <c r="J11" s="273">
        <v>50</v>
      </c>
      <c r="K11" s="273">
        <v>48</v>
      </c>
      <c r="L11" s="273">
        <v>14</v>
      </c>
      <c r="M11" s="273">
        <v>24</v>
      </c>
      <c r="N11" s="273">
        <v>34</v>
      </c>
      <c r="O11" s="273">
        <v>20</v>
      </c>
    </row>
    <row r="12" spans="2:15" ht="12.75">
      <c r="B12" s="274">
        <v>2018</v>
      </c>
      <c r="C12" s="275"/>
      <c r="D12" s="275"/>
      <c r="E12" s="275"/>
      <c r="F12" s="275"/>
      <c r="G12" s="275"/>
      <c r="H12" s="275"/>
      <c r="I12" s="275"/>
      <c r="J12" s="275"/>
      <c r="K12" s="275"/>
      <c r="L12" s="275"/>
      <c r="M12" s="275"/>
      <c r="N12" s="275"/>
      <c r="O12" s="275"/>
    </row>
    <row r="13" ht="15.75">
      <c r="B13" s="142" t="s">
        <v>133</v>
      </c>
    </row>
    <row r="14" spans="2:6" s="125" customFormat="1" ht="48">
      <c r="B14" s="276"/>
      <c r="C14" s="269" t="s">
        <v>66</v>
      </c>
      <c r="D14" s="269" t="s">
        <v>130</v>
      </c>
      <c r="E14" s="269" t="s">
        <v>135</v>
      </c>
      <c r="F14" s="269" t="s">
        <v>134</v>
      </c>
    </row>
    <row r="15" spans="2:7" ht="12.75">
      <c r="B15" s="277"/>
      <c r="C15" s="275">
        <v>9.95</v>
      </c>
      <c r="D15" s="275">
        <v>293.6</v>
      </c>
      <c r="E15" s="275">
        <v>4.67</v>
      </c>
      <c r="F15" s="275">
        <v>11</v>
      </c>
      <c r="G15" s="141" t="s">
        <v>258</v>
      </c>
    </row>
    <row r="16" spans="2:12" ht="6.75" customHeight="1">
      <c r="B16" s="146"/>
      <c r="L16" s="97"/>
    </row>
    <row r="17" spans="2:15" ht="15.75">
      <c r="B17" s="29" t="s">
        <v>102</v>
      </c>
      <c r="C17" s="28"/>
      <c r="D17" s="28"/>
      <c r="E17" s="28"/>
      <c r="F17" s="28"/>
      <c r="G17" s="28"/>
      <c r="H17" s="28"/>
      <c r="I17" s="28"/>
      <c r="J17" s="28"/>
      <c r="K17" s="28"/>
      <c r="L17" s="28"/>
      <c r="M17" s="28"/>
      <c r="N17" s="28"/>
      <c r="O17" s="28"/>
    </row>
    <row r="18" spans="2:12" ht="5.25" customHeight="1">
      <c r="B18" s="147"/>
      <c r="C18" s="147"/>
      <c r="L18" s="97"/>
    </row>
    <row r="19" spans="2:3" s="144" customFormat="1" ht="29.25" customHeight="1">
      <c r="B19" s="45"/>
      <c r="C19" s="12" t="s">
        <v>245</v>
      </c>
    </row>
    <row r="20" spans="2:11" ht="12.75">
      <c r="B20" s="18">
        <v>2014</v>
      </c>
      <c r="C20" s="13"/>
      <c r="D20" s="148"/>
      <c r="K20" s="97"/>
    </row>
    <row r="21" spans="2:11" ht="12.75">
      <c r="B21" s="18">
        <v>2016</v>
      </c>
      <c r="C21" s="13">
        <v>46.07</v>
      </c>
      <c r="D21" s="145" t="s">
        <v>259</v>
      </c>
      <c r="K21" s="97"/>
    </row>
    <row r="22" spans="2:11" ht="12.75">
      <c r="B22" s="18">
        <v>2018</v>
      </c>
      <c r="C22" s="13"/>
      <c r="D22" s="145"/>
      <c r="K22" s="97"/>
    </row>
    <row r="23" spans="2:12" ht="7.5" customHeight="1">
      <c r="B23" s="147"/>
      <c r="L23" s="97"/>
    </row>
    <row r="24" spans="2:15" ht="15.75">
      <c r="B24" s="29" t="s">
        <v>214</v>
      </c>
      <c r="C24" s="28"/>
      <c r="D24" s="28"/>
      <c r="E24" s="28"/>
      <c r="F24" s="28"/>
      <c r="G24" s="28"/>
      <c r="H24" s="28"/>
      <c r="I24" s="28"/>
      <c r="J24" s="28"/>
      <c r="K24" s="28"/>
      <c r="L24" s="28"/>
      <c r="M24" s="28"/>
      <c r="N24" s="28"/>
      <c r="O24" s="28"/>
    </row>
    <row r="25" ht="6.75" customHeight="1"/>
    <row r="26" spans="2:12" ht="36">
      <c r="B26" s="11"/>
      <c r="C26" s="12" t="s">
        <v>136</v>
      </c>
      <c r="D26" s="12" t="s">
        <v>137</v>
      </c>
      <c r="L26" s="97"/>
    </row>
    <row r="27" spans="2:12" ht="12.75">
      <c r="B27" s="17"/>
      <c r="C27" s="13">
        <v>24.14</v>
      </c>
      <c r="D27" s="13">
        <v>248</v>
      </c>
      <c r="E27" s="141" t="s">
        <v>258</v>
      </c>
      <c r="L27" s="97"/>
    </row>
    <row r="28" ht="9" customHeight="1">
      <c r="L28" s="97"/>
    </row>
    <row r="29" spans="2:38" ht="15.75">
      <c r="B29" s="29" t="s">
        <v>103</v>
      </c>
      <c r="C29" s="28"/>
      <c r="D29" s="28"/>
      <c r="E29" s="28"/>
      <c r="F29" s="28"/>
      <c r="G29" s="28"/>
      <c r="H29" s="28"/>
      <c r="I29" s="28"/>
      <c r="J29" s="28"/>
      <c r="K29" s="28"/>
      <c r="L29" s="28"/>
      <c r="M29" s="28"/>
      <c r="N29" s="28"/>
      <c r="O29" s="28"/>
      <c r="R29" s="140"/>
      <c r="S29" s="140"/>
      <c r="T29" s="140"/>
      <c r="U29" s="140"/>
      <c r="V29" s="140"/>
      <c r="W29" s="140"/>
      <c r="X29" s="140"/>
      <c r="Y29" s="140"/>
      <c r="Z29" s="140"/>
      <c r="AA29" s="140"/>
      <c r="AB29" s="140"/>
      <c r="AC29" s="140"/>
      <c r="AD29" s="140"/>
      <c r="AE29" s="140"/>
      <c r="AF29" s="140"/>
      <c r="AG29" s="140"/>
      <c r="AH29" s="140"/>
      <c r="AI29" s="140"/>
      <c r="AJ29" s="140"/>
      <c r="AK29" s="140"/>
      <c r="AL29" s="140"/>
    </row>
    <row r="30" spans="2:15" ht="4.5" customHeight="1">
      <c r="B30" s="139"/>
      <c r="C30" s="140"/>
      <c r="D30" s="140"/>
      <c r="E30" s="140"/>
      <c r="F30" s="140"/>
      <c r="G30" s="140"/>
      <c r="H30" s="140"/>
      <c r="I30" s="140"/>
      <c r="J30" s="140"/>
      <c r="K30" s="140"/>
      <c r="L30" s="140"/>
      <c r="M30" s="140"/>
      <c r="N30" s="140"/>
      <c r="O30" s="140"/>
    </row>
    <row r="31" spans="3:38" ht="12.75">
      <c r="C31" s="6" t="s">
        <v>205</v>
      </c>
      <c r="D31" s="6" t="s">
        <v>194</v>
      </c>
      <c r="E31" s="6" t="s">
        <v>195</v>
      </c>
      <c r="F31" s="299" t="s">
        <v>224</v>
      </c>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row>
    <row r="32" spans="3:38" ht="12.75">
      <c r="C32" s="167" t="s">
        <v>167</v>
      </c>
      <c r="D32" s="7" t="s">
        <v>120</v>
      </c>
      <c r="E32" s="7">
        <v>14800</v>
      </c>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row>
    <row r="33" spans="3:38" ht="12.75">
      <c r="C33" s="167" t="s">
        <v>168</v>
      </c>
      <c r="D33" s="7" t="s">
        <v>120</v>
      </c>
      <c r="E33" s="7">
        <v>675</v>
      </c>
      <c r="F33" s="144"/>
      <c r="G33" s="144"/>
      <c r="H33" s="144"/>
      <c r="I33" s="144"/>
      <c r="J33" s="144"/>
      <c r="K33" s="144"/>
      <c r="L33" s="144"/>
      <c r="M33" s="144"/>
      <c r="N33" s="144"/>
      <c r="O33" s="144"/>
      <c r="P33" s="144"/>
      <c r="Q33" s="144"/>
      <c r="R33" s="144"/>
      <c r="S33" s="144"/>
      <c r="T33" s="144"/>
      <c r="U33" s="144"/>
      <c r="V33" s="144"/>
      <c r="W33" s="144"/>
      <c r="X33" s="144"/>
      <c r="Y33" s="144"/>
      <c r="Z33" s="144"/>
      <c r="AA33" s="152"/>
      <c r="AB33" s="152"/>
      <c r="AC33" s="152"/>
      <c r="AD33" s="152"/>
      <c r="AE33" s="152"/>
      <c r="AF33" s="152"/>
      <c r="AG33" s="152"/>
      <c r="AH33" s="152"/>
      <c r="AI33" s="152"/>
      <c r="AJ33" s="152"/>
      <c r="AK33" s="152"/>
      <c r="AL33" s="152"/>
    </row>
    <row r="34" spans="3:38" ht="12.75">
      <c r="C34" s="167" t="s">
        <v>169</v>
      </c>
      <c r="D34" s="7" t="s">
        <v>120</v>
      </c>
      <c r="E34" s="7">
        <v>92</v>
      </c>
      <c r="F34" s="144"/>
      <c r="G34" s="144"/>
      <c r="H34" s="144"/>
      <c r="I34" s="144"/>
      <c r="J34" s="144"/>
      <c r="K34" s="144"/>
      <c r="L34" s="144"/>
      <c r="M34" s="144"/>
      <c r="N34" s="144"/>
      <c r="O34" s="144"/>
      <c r="P34" s="144"/>
      <c r="Q34" s="144"/>
      <c r="R34" s="144"/>
      <c r="S34" s="144"/>
      <c r="T34" s="144"/>
      <c r="U34" s="144"/>
      <c r="V34" s="144"/>
      <c r="W34" s="144"/>
      <c r="X34" s="144"/>
      <c r="Y34" s="144"/>
      <c r="Z34" s="144"/>
      <c r="AA34" s="152"/>
      <c r="AB34" s="152"/>
      <c r="AC34" s="152"/>
      <c r="AD34" s="152"/>
      <c r="AE34" s="152"/>
      <c r="AF34" s="152"/>
      <c r="AG34" s="152"/>
      <c r="AH34" s="152"/>
      <c r="AI34" s="152"/>
      <c r="AJ34" s="152"/>
      <c r="AK34" s="152"/>
      <c r="AL34" s="152"/>
    </row>
    <row r="35" spans="3:38" ht="12.75">
      <c r="C35" s="167" t="s">
        <v>170</v>
      </c>
      <c r="D35" s="7" t="s">
        <v>120</v>
      </c>
      <c r="E35" s="7">
        <v>3500</v>
      </c>
      <c r="F35" s="144"/>
      <c r="G35" s="144"/>
      <c r="H35" s="144"/>
      <c r="I35" s="144"/>
      <c r="J35" s="144"/>
      <c r="K35" s="144"/>
      <c r="L35" s="144"/>
      <c r="M35" s="144"/>
      <c r="N35" s="144"/>
      <c r="O35" s="144"/>
      <c r="P35" s="144"/>
      <c r="Q35" s="144"/>
      <c r="R35" s="144"/>
      <c r="S35" s="144"/>
      <c r="T35" s="144"/>
      <c r="U35" s="144"/>
      <c r="V35" s="144"/>
      <c r="W35" s="144"/>
      <c r="X35" s="144"/>
      <c r="Y35" s="144"/>
      <c r="Z35" s="144"/>
      <c r="AA35" s="152"/>
      <c r="AB35" s="152"/>
      <c r="AC35" s="152"/>
      <c r="AD35" s="152"/>
      <c r="AE35" s="152"/>
      <c r="AF35" s="152"/>
      <c r="AG35" s="152"/>
      <c r="AH35" s="152"/>
      <c r="AI35" s="152"/>
      <c r="AJ35" s="152"/>
      <c r="AK35" s="152"/>
      <c r="AL35" s="152"/>
    </row>
    <row r="36" spans="3:38" ht="12.75">
      <c r="C36" s="167" t="s">
        <v>171</v>
      </c>
      <c r="D36" s="7" t="s">
        <v>120</v>
      </c>
      <c r="E36" s="7">
        <v>1100</v>
      </c>
      <c r="F36" s="144"/>
      <c r="G36" s="144"/>
      <c r="H36" s="144"/>
      <c r="I36" s="144"/>
      <c r="J36" s="144"/>
      <c r="K36" s="144"/>
      <c r="L36" s="144"/>
      <c r="M36" s="144"/>
      <c r="N36" s="144"/>
      <c r="O36" s="144"/>
      <c r="P36" s="144"/>
      <c r="Q36" s="144"/>
      <c r="R36" s="144"/>
      <c r="S36" s="144"/>
      <c r="T36" s="144"/>
      <c r="U36" s="144"/>
      <c r="V36" s="144"/>
      <c r="W36" s="144"/>
      <c r="X36" s="144"/>
      <c r="Y36" s="144"/>
      <c r="Z36" s="144"/>
      <c r="AA36" s="152"/>
      <c r="AB36" s="152"/>
      <c r="AC36" s="152"/>
      <c r="AD36" s="152"/>
      <c r="AE36" s="152"/>
      <c r="AF36" s="152"/>
      <c r="AG36" s="152"/>
      <c r="AH36" s="152"/>
      <c r="AI36" s="152"/>
      <c r="AJ36" s="152"/>
      <c r="AK36" s="152"/>
      <c r="AL36" s="152"/>
    </row>
    <row r="37" spans="3:38" ht="12.75">
      <c r="C37" s="167" t="s">
        <v>172</v>
      </c>
      <c r="D37" s="7" t="s">
        <v>120</v>
      </c>
      <c r="E37" s="7">
        <v>1430</v>
      </c>
      <c r="F37" s="144"/>
      <c r="G37" s="144"/>
      <c r="H37" s="144"/>
      <c r="I37" s="144"/>
      <c r="J37" s="144"/>
      <c r="K37" s="144"/>
      <c r="L37" s="144"/>
      <c r="M37" s="144"/>
      <c r="N37" s="144"/>
      <c r="O37" s="144"/>
      <c r="P37" s="144"/>
      <c r="Q37" s="144"/>
      <c r="R37" s="144"/>
      <c r="S37" s="144"/>
      <c r="T37" s="144"/>
      <c r="U37" s="144"/>
      <c r="V37" s="144"/>
      <c r="W37" s="144"/>
      <c r="X37" s="144"/>
      <c r="Y37" s="144"/>
      <c r="Z37" s="144"/>
      <c r="AA37" s="152"/>
      <c r="AB37" s="152"/>
      <c r="AC37" s="152"/>
      <c r="AD37" s="152"/>
      <c r="AE37" s="152"/>
      <c r="AF37" s="152"/>
      <c r="AG37" s="152"/>
      <c r="AH37" s="152"/>
      <c r="AI37" s="152"/>
      <c r="AJ37" s="152"/>
      <c r="AK37" s="152"/>
      <c r="AL37" s="152"/>
    </row>
    <row r="38" spans="3:38" ht="12.75">
      <c r="C38" s="167" t="s">
        <v>173</v>
      </c>
      <c r="D38" s="7" t="s">
        <v>120</v>
      </c>
      <c r="E38" s="7">
        <v>353</v>
      </c>
      <c r="F38" s="144"/>
      <c r="G38" s="144"/>
      <c r="H38" s="144"/>
      <c r="I38" s="144"/>
      <c r="J38" s="144"/>
      <c r="K38" s="144"/>
      <c r="L38" s="144"/>
      <c r="M38" s="144"/>
      <c r="N38" s="144"/>
      <c r="O38" s="144"/>
      <c r="P38" s="144"/>
      <c r="Q38" s="144"/>
      <c r="R38" s="144"/>
      <c r="S38" s="144"/>
      <c r="T38" s="144"/>
      <c r="U38" s="144"/>
      <c r="V38" s="144"/>
      <c r="W38" s="144"/>
      <c r="X38" s="144"/>
      <c r="Y38" s="144"/>
      <c r="Z38" s="144"/>
      <c r="AA38" s="152"/>
      <c r="AB38" s="152"/>
      <c r="AC38" s="152"/>
      <c r="AD38" s="152"/>
      <c r="AE38" s="152"/>
      <c r="AF38" s="152"/>
      <c r="AG38" s="152"/>
      <c r="AH38" s="152"/>
      <c r="AI38" s="152"/>
      <c r="AJ38" s="152"/>
      <c r="AK38" s="152"/>
      <c r="AL38" s="152"/>
    </row>
    <row r="39" spans="3:38" ht="12.75">
      <c r="C39" s="167" t="s">
        <v>174</v>
      </c>
      <c r="D39" s="7" t="s">
        <v>120</v>
      </c>
      <c r="E39" s="7">
        <v>4470</v>
      </c>
      <c r="F39" s="144"/>
      <c r="G39" s="144"/>
      <c r="H39" s="144"/>
      <c r="I39" s="144"/>
      <c r="J39" s="144"/>
      <c r="K39" s="144"/>
      <c r="L39" s="144"/>
      <c r="M39" s="144"/>
      <c r="N39" s="144"/>
      <c r="O39" s="144"/>
      <c r="P39" s="144"/>
      <c r="Q39" s="144"/>
      <c r="R39" s="144"/>
      <c r="S39" s="144"/>
      <c r="T39" s="144"/>
      <c r="U39" s="144"/>
      <c r="V39" s="144"/>
      <c r="W39" s="144"/>
      <c r="X39" s="144"/>
      <c r="Y39" s="144"/>
      <c r="Z39" s="144"/>
      <c r="AA39" s="152"/>
      <c r="AB39" s="152"/>
      <c r="AC39" s="152"/>
      <c r="AD39" s="152"/>
      <c r="AE39" s="152"/>
      <c r="AF39" s="152"/>
      <c r="AG39" s="152"/>
      <c r="AH39" s="152"/>
      <c r="AI39" s="152"/>
      <c r="AJ39" s="152"/>
      <c r="AK39" s="152"/>
      <c r="AL39" s="152"/>
    </row>
    <row r="40" spans="3:38" ht="12.75">
      <c r="C40" s="167" t="s">
        <v>175</v>
      </c>
      <c r="D40" s="7" t="s">
        <v>120</v>
      </c>
      <c r="E40" s="7">
        <v>124</v>
      </c>
      <c r="F40" s="144"/>
      <c r="G40" s="144"/>
      <c r="H40" s="144"/>
      <c r="I40" s="144"/>
      <c r="J40" s="144"/>
      <c r="K40" s="144"/>
      <c r="L40" s="144"/>
      <c r="M40" s="144"/>
      <c r="N40" s="144"/>
      <c r="O40" s="144"/>
      <c r="P40" s="144"/>
      <c r="Q40" s="144"/>
      <c r="R40" s="144"/>
      <c r="S40" s="144"/>
      <c r="T40" s="144"/>
      <c r="U40" s="144"/>
      <c r="V40" s="144"/>
      <c r="W40" s="144"/>
      <c r="X40" s="144"/>
      <c r="Y40" s="144"/>
      <c r="Z40" s="144"/>
      <c r="AA40" s="152"/>
      <c r="AB40" s="152"/>
      <c r="AC40" s="152"/>
      <c r="AD40" s="152"/>
      <c r="AE40" s="152"/>
      <c r="AF40" s="152"/>
      <c r="AG40" s="152"/>
      <c r="AH40" s="152"/>
      <c r="AI40" s="152"/>
      <c r="AJ40" s="152"/>
      <c r="AK40" s="152"/>
      <c r="AL40" s="152"/>
    </row>
    <row r="41" spans="3:38" ht="12.75">
      <c r="C41" s="167" t="s">
        <v>176</v>
      </c>
      <c r="D41" s="7" t="s">
        <v>120</v>
      </c>
      <c r="E41" s="7">
        <v>3220</v>
      </c>
      <c r="F41" s="144"/>
      <c r="G41" s="144"/>
      <c r="H41" s="144"/>
      <c r="I41" s="144"/>
      <c r="J41" s="144"/>
      <c r="K41" s="144"/>
      <c r="L41" s="144"/>
      <c r="M41" s="144"/>
      <c r="N41" s="144"/>
      <c r="O41" s="144"/>
      <c r="P41" s="144"/>
      <c r="Q41" s="144"/>
      <c r="R41" s="144"/>
      <c r="S41" s="144"/>
      <c r="T41" s="144"/>
      <c r="U41" s="144"/>
      <c r="V41" s="144"/>
      <c r="W41" s="144"/>
      <c r="X41" s="144"/>
      <c r="Y41" s="144"/>
      <c r="Z41" s="144"/>
      <c r="AA41" s="152"/>
      <c r="AB41" s="152"/>
      <c r="AC41" s="152"/>
      <c r="AD41" s="152"/>
      <c r="AE41" s="152"/>
      <c r="AF41" s="152"/>
      <c r="AG41" s="152"/>
      <c r="AH41" s="152"/>
      <c r="AI41" s="152"/>
      <c r="AJ41" s="152"/>
      <c r="AK41" s="152"/>
      <c r="AL41" s="152"/>
    </row>
    <row r="42" spans="3:38" ht="12.75">
      <c r="C42" s="167" t="s">
        <v>177</v>
      </c>
      <c r="D42" s="7" t="s">
        <v>120</v>
      </c>
      <c r="E42" s="7">
        <v>9810</v>
      </c>
      <c r="F42" s="144"/>
      <c r="G42" s="144"/>
      <c r="H42" s="144"/>
      <c r="I42" s="144"/>
      <c r="J42" s="144"/>
      <c r="K42" s="144"/>
      <c r="L42" s="144"/>
      <c r="M42" s="144"/>
      <c r="N42" s="144"/>
      <c r="O42" s="144"/>
      <c r="P42" s="144"/>
      <c r="Q42" s="144"/>
      <c r="R42" s="144"/>
      <c r="S42" s="144"/>
      <c r="T42" s="144"/>
      <c r="U42" s="144"/>
      <c r="V42" s="144"/>
      <c r="W42" s="144"/>
      <c r="X42" s="144"/>
      <c r="Y42" s="144"/>
      <c r="Z42" s="144"/>
      <c r="AA42" s="152"/>
      <c r="AB42" s="152"/>
      <c r="AC42" s="152"/>
      <c r="AD42" s="152"/>
      <c r="AE42" s="152"/>
      <c r="AF42" s="152"/>
      <c r="AG42" s="152"/>
      <c r="AH42" s="152"/>
      <c r="AI42" s="152"/>
      <c r="AJ42" s="152"/>
      <c r="AK42" s="152"/>
      <c r="AL42" s="152"/>
    </row>
    <row r="43" spans="3:38" ht="12.75">
      <c r="C43" s="167" t="s">
        <v>178</v>
      </c>
      <c r="D43" s="7" t="s">
        <v>120</v>
      </c>
      <c r="E43" s="7">
        <v>1030</v>
      </c>
      <c r="F43" s="144"/>
      <c r="G43" s="144"/>
      <c r="H43" s="144"/>
      <c r="I43" s="144"/>
      <c r="J43" s="144"/>
      <c r="K43" s="144"/>
      <c r="L43" s="144"/>
      <c r="M43" s="144"/>
      <c r="N43" s="144"/>
      <c r="O43" s="144"/>
      <c r="P43" s="144"/>
      <c r="Q43" s="144"/>
      <c r="R43" s="144"/>
      <c r="S43" s="144"/>
      <c r="T43" s="144"/>
      <c r="U43" s="144"/>
      <c r="V43" s="144"/>
      <c r="W43" s="144"/>
      <c r="X43" s="144"/>
      <c r="Y43" s="144"/>
      <c r="Z43" s="144"/>
      <c r="AA43" s="152"/>
      <c r="AB43" s="152"/>
      <c r="AC43" s="152"/>
      <c r="AD43" s="152"/>
      <c r="AE43" s="152"/>
      <c r="AF43" s="152"/>
      <c r="AG43" s="152"/>
      <c r="AH43" s="152"/>
      <c r="AI43" s="152"/>
      <c r="AJ43" s="152"/>
      <c r="AK43" s="152"/>
      <c r="AL43" s="152"/>
    </row>
    <row r="44" spans="3:38" ht="12.75">
      <c r="C44" s="167" t="s">
        <v>179</v>
      </c>
      <c r="D44" s="7" t="s">
        <v>120</v>
      </c>
      <c r="E44" s="7">
        <v>1640</v>
      </c>
      <c r="F44" s="144"/>
      <c r="G44" s="144"/>
      <c r="H44" s="144"/>
      <c r="I44" s="144"/>
      <c r="J44" s="144"/>
      <c r="K44" s="144"/>
      <c r="L44" s="144"/>
      <c r="M44" s="144"/>
      <c r="N44" s="144"/>
      <c r="O44" s="144"/>
      <c r="P44" s="144"/>
      <c r="Q44" s="144"/>
      <c r="R44" s="144"/>
      <c r="S44" s="144"/>
      <c r="T44" s="144"/>
      <c r="U44" s="144"/>
      <c r="V44" s="144"/>
      <c r="W44" s="144"/>
      <c r="X44" s="144"/>
      <c r="Y44" s="144"/>
      <c r="Z44" s="144"/>
      <c r="AA44" s="152"/>
      <c r="AB44" s="152"/>
      <c r="AC44" s="152"/>
      <c r="AD44" s="152"/>
      <c r="AE44" s="152"/>
      <c r="AF44" s="152"/>
      <c r="AG44" s="152"/>
      <c r="AH44" s="152"/>
      <c r="AI44" s="152"/>
      <c r="AJ44" s="152"/>
      <c r="AK44" s="152"/>
      <c r="AL44" s="152"/>
    </row>
    <row r="45" spans="3:38" ht="24">
      <c r="C45" s="167" t="s">
        <v>180</v>
      </c>
      <c r="D45" s="7" t="s">
        <v>120</v>
      </c>
      <c r="E45" s="7">
        <v>7390</v>
      </c>
      <c r="F45" s="144"/>
      <c r="G45" s="144"/>
      <c r="H45" s="144"/>
      <c r="I45" s="144"/>
      <c r="J45" s="144"/>
      <c r="K45" s="144"/>
      <c r="L45" s="144"/>
      <c r="M45" s="144"/>
      <c r="N45" s="144"/>
      <c r="O45" s="144"/>
      <c r="P45" s="144"/>
      <c r="Q45" s="144"/>
      <c r="R45" s="144"/>
      <c r="S45" s="144"/>
      <c r="T45" s="144"/>
      <c r="U45" s="144"/>
      <c r="V45" s="144"/>
      <c r="W45" s="144"/>
      <c r="X45" s="144"/>
      <c r="Y45" s="144"/>
      <c r="Z45" s="144"/>
      <c r="AA45" s="152"/>
      <c r="AB45" s="152"/>
      <c r="AC45" s="152"/>
      <c r="AD45" s="152"/>
      <c r="AE45" s="152"/>
      <c r="AF45" s="152"/>
      <c r="AG45" s="152"/>
      <c r="AH45" s="152"/>
      <c r="AI45" s="152"/>
      <c r="AJ45" s="152"/>
      <c r="AK45" s="152"/>
      <c r="AL45" s="152"/>
    </row>
    <row r="46" spans="3:38" ht="24">
      <c r="C46" s="167" t="s">
        <v>181</v>
      </c>
      <c r="D46" s="7" t="s">
        <v>120</v>
      </c>
      <c r="E46" s="7">
        <v>12200</v>
      </c>
      <c r="F46" s="144"/>
      <c r="G46" s="144"/>
      <c r="H46" s="144"/>
      <c r="I46" s="144"/>
      <c r="J46" s="144"/>
      <c r="K46" s="144"/>
      <c r="L46" s="144"/>
      <c r="M46" s="144"/>
      <c r="N46" s="144"/>
      <c r="O46" s="144"/>
      <c r="P46" s="144"/>
      <c r="Q46" s="144"/>
      <c r="R46" s="144"/>
      <c r="S46" s="144"/>
      <c r="T46" s="144"/>
      <c r="U46" s="144"/>
      <c r="V46" s="144"/>
      <c r="W46" s="144"/>
      <c r="X46" s="144"/>
      <c r="Y46" s="144"/>
      <c r="Z46" s="144"/>
      <c r="AA46" s="152"/>
      <c r="AB46" s="152"/>
      <c r="AC46" s="152"/>
      <c r="AD46" s="152"/>
      <c r="AE46" s="152"/>
      <c r="AF46" s="152"/>
      <c r="AG46" s="152"/>
      <c r="AH46" s="152"/>
      <c r="AI46" s="152"/>
      <c r="AJ46" s="152"/>
      <c r="AK46" s="152"/>
      <c r="AL46" s="152"/>
    </row>
    <row r="47" spans="3:38" ht="24">
      <c r="C47" s="167" t="s">
        <v>182</v>
      </c>
      <c r="D47" s="7" t="s">
        <v>120</v>
      </c>
      <c r="E47" s="7">
        <v>8830</v>
      </c>
      <c r="F47" s="144"/>
      <c r="G47" s="144"/>
      <c r="H47" s="144"/>
      <c r="I47" s="144"/>
      <c r="J47" s="144"/>
      <c r="K47" s="144"/>
      <c r="L47" s="144"/>
      <c r="M47" s="144"/>
      <c r="N47" s="144"/>
      <c r="O47" s="144"/>
      <c r="P47" s="144"/>
      <c r="Q47" s="144"/>
      <c r="R47" s="144"/>
      <c r="S47" s="144"/>
      <c r="T47" s="144"/>
      <c r="U47" s="144"/>
      <c r="V47" s="144"/>
      <c r="W47" s="144"/>
      <c r="X47" s="144"/>
      <c r="Y47" s="144"/>
      <c r="Z47" s="144"/>
      <c r="AA47" s="152"/>
      <c r="AB47" s="152"/>
      <c r="AC47" s="152"/>
      <c r="AD47" s="152"/>
      <c r="AE47" s="152"/>
      <c r="AF47" s="152"/>
      <c r="AG47" s="152"/>
      <c r="AH47" s="152"/>
      <c r="AI47" s="152"/>
      <c r="AJ47" s="152"/>
      <c r="AK47" s="152"/>
      <c r="AL47" s="152"/>
    </row>
    <row r="48" spans="3:38" ht="36">
      <c r="C48" s="167" t="s">
        <v>183</v>
      </c>
      <c r="D48" s="7" t="s">
        <v>120</v>
      </c>
      <c r="E48" s="7">
        <v>10300</v>
      </c>
      <c r="F48" s="144"/>
      <c r="G48" s="144"/>
      <c r="H48" s="144"/>
      <c r="I48" s="144"/>
      <c r="J48" s="144"/>
      <c r="K48" s="144"/>
      <c r="L48" s="144"/>
      <c r="M48" s="144"/>
      <c r="N48" s="144"/>
      <c r="O48" s="144"/>
      <c r="P48" s="144"/>
      <c r="Q48" s="144"/>
      <c r="R48" s="144"/>
      <c r="S48" s="144"/>
      <c r="T48" s="144"/>
      <c r="U48" s="144"/>
      <c r="V48" s="144"/>
      <c r="W48" s="144"/>
      <c r="X48" s="144"/>
      <c r="Y48" s="144"/>
      <c r="Z48" s="144"/>
      <c r="AA48" s="152"/>
      <c r="AB48" s="152"/>
      <c r="AC48" s="152"/>
      <c r="AD48" s="152"/>
      <c r="AE48" s="152"/>
      <c r="AF48" s="152"/>
      <c r="AG48" s="152"/>
      <c r="AH48" s="152"/>
      <c r="AI48" s="152"/>
      <c r="AJ48" s="152"/>
      <c r="AK48" s="152"/>
      <c r="AL48" s="152"/>
    </row>
    <row r="49" spans="3:38" ht="24">
      <c r="C49" s="167" t="s">
        <v>184</v>
      </c>
      <c r="D49" s="7" t="s">
        <v>120</v>
      </c>
      <c r="E49" s="7">
        <v>8860</v>
      </c>
      <c r="F49" s="144"/>
      <c r="G49" s="144"/>
      <c r="H49" s="144"/>
      <c r="I49" s="144"/>
      <c r="J49" s="144"/>
      <c r="K49" s="144"/>
      <c r="L49" s="144"/>
      <c r="M49" s="144"/>
      <c r="N49" s="144"/>
      <c r="O49" s="144"/>
      <c r="P49" s="144"/>
      <c r="Q49" s="144"/>
      <c r="R49" s="144"/>
      <c r="S49" s="144"/>
      <c r="T49" s="144"/>
      <c r="U49" s="144"/>
      <c r="V49" s="144"/>
      <c r="W49" s="144"/>
      <c r="X49" s="144"/>
      <c r="Y49" s="144"/>
      <c r="Z49" s="144"/>
      <c r="AA49" s="152"/>
      <c r="AB49" s="152"/>
      <c r="AC49" s="152"/>
      <c r="AD49" s="152"/>
      <c r="AE49" s="152"/>
      <c r="AF49" s="152"/>
      <c r="AG49" s="152"/>
      <c r="AH49" s="152"/>
      <c r="AI49" s="152"/>
      <c r="AJ49" s="152"/>
      <c r="AK49" s="152"/>
      <c r="AL49" s="152"/>
    </row>
    <row r="50" spans="3:38" ht="36">
      <c r="C50" s="167" t="s">
        <v>185</v>
      </c>
      <c r="D50" s="7" t="s">
        <v>120</v>
      </c>
      <c r="E50" s="7">
        <v>9160</v>
      </c>
      <c r="F50" s="144"/>
      <c r="G50" s="144"/>
      <c r="H50" s="144"/>
      <c r="I50" s="144"/>
      <c r="J50" s="144"/>
      <c r="K50" s="144"/>
      <c r="L50" s="144"/>
      <c r="M50" s="144"/>
      <c r="N50" s="144"/>
      <c r="O50" s="144"/>
      <c r="P50" s="144"/>
      <c r="Q50" s="144"/>
      <c r="R50" s="144"/>
      <c r="S50" s="144"/>
      <c r="T50" s="144"/>
      <c r="U50" s="144"/>
      <c r="V50" s="144"/>
      <c r="W50" s="144"/>
      <c r="X50" s="144"/>
      <c r="Y50" s="144"/>
      <c r="Z50" s="144"/>
      <c r="AA50" s="152"/>
      <c r="AB50" s="152"/>
      <c r="AC50" s="152"/>
      <c r="AD50" s="152"/>
      <c r="AE50" s="152"/>
      <c r="AF50" s="152"/>
      <c r="AG50" s="152"/>
      <c r="AH50" s="152"/>
      <c r="AI50" s="152"/>
      <c r="AJ50" s="152"/>
      <c r="AK50" s="152"/>
      <c r="AL50" s="152"/>
    </row>
    <row r="51" spans="3:38" ht="24">
      <c r="C51" s="167" t="s">
        <v>186</v>
      </c>
      <c r="D51" s="7" t="s">
        <v>120</v>
      </c>
      <c r="E51" s="7">
        <v>9300</v>
      </c>
      <c r="F51" s="144"/>
      <c r="G51" s="144"/>
      <c r="H51" s="144"/>
      <c r="I51" s="144"/>
      <c r="J51" s="144"/>
      <c r="K51" s="144"/>
      <c r="L51" s="144"/>
      <c r="M51" s="144"/>
      <c r="N51" s="144"/>
      <c r="O51" s="144"/>
      <c r="P51" s="144"/>
      <c r="Q51" s="144"/>
      <c r="R51" s="144"/>
      <c r="S51" s="144"/>
      <c r="T51" s="144"/>
      <c r="U51" s="144"/>
      <c r="V51" s="144"/>
      <c r="W51" s="144"/>
      <c r="X51" s="144"/>
      <c r="Y51" s="144"/>
      <c r="Z51" s="144"/>
      <c r="AA51" s="152"/>
      <c r="AB51" s="152"/>
      <c r="AC51" s="152"/>
      <c r="AD51" s="152"/>
      <c r="AE51" s="152"/>
      <c r="AF51" s="152"/>
      <c r="AG51" s="152"/>
      <c r="AH51" s="152"/>
      <c r="AI51" s="152"/>
      <c r="AJ51" s="152"/>
      <c r="AK51" s="152"/>
      <c r="AL51" s="152"/>
    </row>
    <row r="52" spans="3:38" ht="24">
      <c r="C52" s="167" t="s">
        <v>187</v>
      </c>
      <c r="D52" s="7" t="s">
        <v>120</v>
      </c>
      <c r="E52" s="7">
        <v>22800</v>
      </c>
      <c r="F52" s="144"/>
      <c r="G52" s="144"/>
      <c r="H52" s="144"/>
      <c r="I52" s="144"/>
      <c r="J52" s="144"/>
      <c r="K52" s="144"/>
      <c r="L52" s="144"/>
      <c r="M52" s="144"/>
      <c r="N52" s="144"/>
      <c r="O52" s="144"/>
      <c r="P52" s="144"/>
      <c r="Q52" s="144"/>
      <c r="R52" s="144"/>
      <c r="S52" s="144"/>
      <c r="T52" s="144"/>
      <c r="U52" s="144"/>
      <c r="V52" s="144"/>
      <c r="W52" s="144"/>
      <c r="X52" s="144"/>
      <c r="Y52" s="144"/>
      <c r="Z52" s="144"/>
      <c r="AA52" s="152"/>
      <c r="AB52" s="152"/>
      <c r="AC52" s="152"/>
      <c r="AD52" s="152"/>
      <c r="AE52" s="152"/>
      <c r="AF52" s="152"/>
      <c r="AG52" s="152"/>
      <c r="AH52" s="152"/>
      <c r="AI52" s="152"/>
      <c r="AJ52" s="152"/>
      <c r="AK52" s="152"/>
      <c r="AL52" s="152"/>
    </row>
    <row r="53" spans="3:38" ht="12.75">
      <c r="C53" s="167" t="s">
        <v>188</v>
      </c>
      <c r="D53" s="7" t="s">
        <v>120</v>
      </c>
      <c r="E53" s="7">
        <v>53</v>
      </c>
      <c r="F53" s="144"/>
      <c r="G53" s="144"/>
      <c r="H53" s="144"/>
      <c r="I53" s="144"/>
      <c r="J53" s="144"/>
      <c r="K53" s="144"/>
      <c r="L53" s="144"/>
      <c r="M53" s="144"/>
      <c r="N53" s="144"/>
      <c r="O53" s="144"/>
      <c r="P53" s="144"/>
      <c r="Q53" s="144"/>
      <c r="R53" s="144"/>
      <c r="S53" s="144"/>
      <c r="T53" s="144"/>
      <c r="U53" s="144"/>
      <c r="V53" s="144"/>
      <c r="W53" s="144"/>
      <c r="X53" s="144"/>
      <c r="Y53" s="144"/>
      <c r="Z53" s="144"/>
      <c r="AA53" s="152"/>
      <c r="AB53" s="152"/>
      <c r="AC53" s="152"/>
      <c r="AD53" s="152"/>
      <c r="AE53" s="152"/>
      <c r="AF53" s="152"/>
      <c r="AG53" s="152"/>
      <c r="AH53" s="152"/>
      <c r="AI53" s="152"/>
      <c r="AJ53" s="152"/>
      <c r="AK53" s="152"/>
      <c r="AL53" s="152"/>
    </row>
    <row r="54" spans="3:38" ht="12.75">
      <c r="C54" s="167" t="s">
        <v>189</v>
      </c>
      <c r="D54" s="7" t="s">
        <v>120</v>
      </c>
      <c r="E54" s="7">
        <v>12</v>
      </c>
      <c r="F54" s="144"/>
      <c r="G54" s="144"/>
      <c r="H54" s="144"/>
      <c r="I54" s="144"/>
      <c r="J54" s="144"/>
      <c r="K54" s="144"/>
      <c r="L54" s="144"/>
      <c r="M54" s="144"/>
      <c r="N54" s="144"/>
      <c r="O54" s="144"/>
      <c r="P54" s="144"/>
      <c r="Q54" s="144"/>
      <c r="R54" s="144"/>
      <c r="S54" s="144"/>
      <c r="T54" s="144"/>
      <c r="U54" s="144"/>
      <c r="V54" s="144"/>
      <c r="W54" s="144"/>
      <c r="X54" s="144"/>
      <c r="Y54" s="144"/>
      <c r="Z54" s="144"/>
      <c r="AA54" s="152"/>
      <c r="AB54" s="152"/>
      <c r="AC54" s="152"/>
      <c r="AD54" s="152"/>
      <c r="AE54" s="152"/>
      <c r="AF54" s="152"/>
      <c r="AG54" s="152"/>
      <c r="AH54" s="152"/>
      <c r="AI54" s="152"/>
      <c r="AJ54" s="152"/>
      <c r="AK54" s="152"/>
      <c r="AL54" s="152"/>
    </row>
    <row r="55" spans="3:38" ht="12.75">
      <c r="C55" s="167" t="s">
        <v>190</v>
      </c>
      <c r="D55" s="7" t="s">
        <v>120</v>
      </c>
      <c r="E55" s="7">
        <v>1340</v>
      </c>
      <c r="F55" s="144"/>
      <c r="G55" s="144"/>
      <c r="H55" s="144"/>
      <c r="I55" s="144"/>
      <c r="J55" s="144"/>
      <c r="K55" s="144"/>
      <c r="L55" s="144"/>
      <c r="M55" s="144"/>
      <c r="N55" s="144"/>
      <c r="O55" s="144"/>
      <c r="P55" s="144"/>
      <c r="Q55" s="144"/>
      <c r="R55" s="144"/>
      <c r="S55" s="144"/>
      <c r="T55" s="144"/>
      <c r="U55" s="144"/>
      <c r="V55" s="144"/>
      <c r="W55" s="144"/>
      <c r="X55" s="144"/>
      <c r="Y55" s="144"/>
      <c r="Z55" s="144"/>
      <c r="AA55" s="152"/>
      <c r="AB55" s="152"/>
      <c r="AC55" s="152"/>
      <c r="AD55" s="152"/>
      <c r="AE55" s="152"/>
      <c r="AF55" s="152"/>
      <c r="AG55" s="152"/>
      <c r="AH55" s="152"/>
      <c r="AI55" s="152"/>
      <c r="AJ55" s="152"/>
      <c r="AK55" s="152"/>
      <c r="AL55" s="152"/>
    </row>
    <row r="56" spans="3:38" ht="12.75">
      <c r="C56" s="167" t="s">
        <v>191</v>
      </c>
      <c r="D56" s="7" t="s">
        <v>120</v>
      </c>
      <c r="E56" s="7">
        <v>1370</v>
      </c>
      <c r="F56" s="144"/>
      <c r="G56" s="144"/>
      <c r="H56" s="144"/>
      <c r="I56" s="144"/>
      <c r="J56" s="144"/>
      <c r="K56" s="144"/>
      <c r="L56" s="144"/>
      <c r="M56" s="144"/>
      <c r="N56" s="144"/>
      <c r="O56" s="144"/>
      <c r="P56" s="144"/>
      <c r="Q56" s="144"/>
      <c r="R56" s="144"/>
      <c r="S56" s="144"/>
      <c r="T56" s="144"/>
      <c r="U56" s="144"/>
      <c r="V56" s="144"/>
      <c r="W56" s="144"/>
      <c r="X56" s="144"/>
      <c r="Y56" s="144"/>
      <c r="Z56" s="144"/>
      <c r="AA56" s="152"/>
      <c r="AB56" s="152"/>
      <c r="AC56" s="152"/>
      <c r="AD56" s="152"/>
      <c r="AE56" s="152"/>
      <c r="AF56" s="152"/>
      <c r="AG56" s="152"/>
      <c r="AH56" s="152"/>
      <c r="AI56" s="152"/>
      <c r="AJ56" s="152"/>
      <c r="AK56" s="152"/>
      <c r="AL56" s="152"/>
    </row>
    <row r="57" spans="3:38" ht="12.75">
      <c r="C57" s="167" t="s">
        <v>192</v>
      </c>
      <c r="D57" s="7" t="s">
        <v>120</v>
      </c>
      <c r="E57" s="7">
        <v>693</v>
      </c>
      <c r="F57" s="144"/>
      <c r="G57" s="144"/>
      <c r="H57" s="144"/>
      <c r="I57" s="144"/>
      <c r="J57" s="144"/>
      <c r="K57" s="144"/>
      <c r="L57" s="144"/>
      <c r="M57" s="144"/>
      <c r="N57" s="144"/>
      <c r="O57" s="144"/>
      <c r="P57" s="144"/>
      <c r="Q57" s="144"/>
      <c r="R57" s="144"/>
      <c r="S57" s="144"/>
      <c r="T57" s="144"/>
      <c r="U57" s="144"/>
      <c r="V57" s="144"/>
      <c r="W57" s="144"/>
      <c r="X57" s="144"/>
      <c r="Y57" s="144"/>
      <c r="Z57" s="144"/>
      <c r="AA57" s="152"/>
      <c r="AB57" s="152"/>
      <c r="AC57" s="152"/>
      <c r="AD57" s="152"/>
      <c r="AE57" s="152"/>
      <c r="AF57" s="152"/>
      <c r="AG57" s="152"/>
      <c r="AH57" s="152"/>
      <c r="AI57" s="152"/>
      <c r="AJ57" s="152"/>
      <c r="AK57" s="152"/>
      <c r="AL57" s="152"/>
    </row>
    <row r="58" spans="3:38" ht="12.75">
      <c r="C58" s="167" t="s">
        <v>193</v>
      </c>
      <c r="D58" s="7" t="s">
        <v>120</v>
      </c>
      <c r="E58" s="7">
        <v>794.0000000000001</v>
      </c>
      <c r="F58" s="144"/>
      <c r="G58" s="144"/>
      <c r="H58" s="144"/>
      <c r="I58" s="144"/>
      <c r="J58" s="144"/>
      <c r="K58" s="144"/>
      <c r="L58" s="144"/>
      <c r="M58" s="144"/>
      <c r="N58" s="144"/>
      <c r="O58" s="144"/>
      <c r="P58" s="144"/>
      <c r="Q58" s="144"/>
      <c r="R58" s="144"/>
      <c r="S58" s="144"/>
      <c r="T58" s="144"/>
      <c r="U58" s="144"/>
      <c r="V58" s="144"/>
      <c r="W58" s="144"/>
      <c r="X58" s="144"/>
      <c r="Y58" s="144"/>
      <c r="Z58" s="144"/>
      <c r="AA58" s="152"/>
      <c r="AB58" s="152"/>
      <c r="AC58" s="152"/>
      <c r="AD58" s="152"/>
      <c r="AE58" s="152"/>
      <c r="AF58" s="152"/>
      <c r="AG58" s="152"/>
      <c r="AH58" s="152"/>
      <c r="AI58" s="152"/>
      <c r="AJ58" s="152"/>
      <c r="AK58" s="152"/>
      <c r="AL58" s="152"/>
    </row>
    <row r="59" spans="3:38" ht="12.75">
      <c r="C59" s="167" t="s">
        <v>196</v>
      </c>
      <c r="D59" s="7" t="s">
        <v>120</v>
      </c>
      <c r="E59" s="7">
        <v>3921.6</v>
      </c>
      <c r="F59" s="144"/>
      <c r="G59" s="144"/>
      <c r="H59" s="144"/>
      <c r="I59" s="144"/>
      <c r="J59" s="144"/>
      <c r="K59" s="144"/>
      <c r="L59" s="144"/>
      <c r="M59" s="144"/>
      <c r="N59" s="144"/>
      <c r="O59" s="144"/>
      <c r="P59" s="144"/>
      <c r="Q59" s="144"/>
      <c r="R59" s="144"/>
      <c r="S59" s="144"/>
      <c r="T59" s="144"/>
      <c r="U59" s="144"/>
      <c r="V59" s="144"/>
      <c r="W59" s="144"/>
      <c r="X59" s="144"/>
      <c r="Y59" s="144"/>
      <c r="Z59" s="144"/>
      <c r="AA59" s="152"/>
      <c r="AB59" s="152"/>
      <c r="AC59" s="152"/>
      <c r="AD59" s="152"/>
      <c r="AE59" s="152"/>
      <c r="AF59" s="152"/>
      <c r="AG59" s="152"/>
      <c r="AH59" s="152"/>
      <c r="AI59" s="152"/>
      <c r="AJ59" s="152"/>
      <c r="AK59" s="152"/>
      <c r="AL59" s="152"/>
    </row>
    <row r="60" spans="3:38" ht="12.75">
      <c r="C60" s="167" t="s">
        <v>197</v>
      </c>
      <c r="D60" s="7" t="s">
        <v>120</v>
      </c>
      <c r="E60" s="7">
        <v>2107</v>
      </c>
      <c r="F60" s="144"/>
      <c r="G60" s="144"/>
      <c r="H60" s="144"/>
      <c r="I60" s="144"/>
      <c r="J60" s="144"/>
      <c r="K60" s="144"/>
      <c r="L60" s="144"/>
      <c r="M60" s="144"/>
      <c r="N60" s="144"/>
      <c r="O60" s="144"/>
      <c r="P60" s="144"/>
      <c r="Q60" s="144"/>
      <c r="R60" s="144"/>
      <c r="S60" s="144"/>
      <c r="T60" s="144"/>
      <c r="U60" s="144"/>
      <c r="V60" s="144"/>
      <c r="W60" s="144"/>
      <c r="X60" s="144"/>
      <c r="Y60" s="144"/>
      <c r="Z60" s="144"/>
      <c r="AA60" s="152"/>
      <c r="AB60" s="152"/>
      <c r="AC60" s="152"/>
      <c r="AD60" s="152"/>
      <c r="AE60" s="152"/>
      <c r="AF60" s="152"/>
      <c r="AG60" s="152"/>
      <c r="AH60" s="152"/>
      <c r="AI60" s="152"/>
      <c r="AJ60" s="152"/>
      <c r="AK60" s="152"/>
      <c r="AL60" s="152"/>
    </row>
    <row r="61" spans="3:38" ht="12.75">
      <c r="C61" s="167" t="s">
        <v>198</v>
      </c>
      <c r="D61" s="7" t="s">
        <v>120</v>
      </c>
      <c r="E61" s="7">
        <v>1773.9</v>
      </c>
      <c r="F61" s="144"/>
      <c r="G61" s="144"/>
      <c r="H61" s="144"/>
      <c r="I61" s="144"/>
      <c r="J61" s="144"/>
      <c r="K61" s="144"/>
      <c r="L61" s="144"/>
      <c r="M61" s="144"/>
      <c r="N61" s="144"/>
      <c r="O61" s="144"/>
      <c r="P61" s="144"/>
      <c r="Q61" s="144"/>
      <c r="R61" s="144"/>
      <c r="S61" s="144"/>
      <c r="T61" s="144"/>
      <c r="U61" s="144"/>
      <c r="V61" s="144"/>
      <c r="W61" s="144"/>
      <c r="X61" s="144"/>
      <c r="Y61" s="144"/>
      <c r="Z61" s="144"/>
      <c r="AA61" s="152"/>
      <c r="AB61" s="152"/>
      <c r="AC61" s="152"/>
      <c r="AD61" s="152"/>
      <c r="AE61" s="152"/>
      <c r="AF61" s="152"/>
      <c r="AG61" s="152"/>
      <c r="AH61" s="152"/>
      <c r="AI61" s="152"/>
      <c r="AJ61" s="152"/>
      <c r="AK61" s="152"/>
      <c r="AL61" s="152"/>
    </row>
    <row r="62" spans="3:38" ht="12.75">
      <c r="C62" s="167" t="s">
        <v>199</v>
      </c>
      <c r="D62" s="7" t="s">
        <v>120</v>
      </c>
      <c r="E62" s="7">
        <v>1824.5</v>
      </c>
      <c r="F62" s="144"/>
      <c r="G62" s="144"/>
      <c r="H62" s="144"/>
      <c r="I62" s="144"/>
      <c r="J62" s="144"/>
      <c r="K62" s="144"/>
      <c r="L62" s="144"/>
      <c r="M62" s="144"/>
      <c r="N62" s="144"/>
      <c r="O62" s="144"/>
      <c r="P62" s="144"/>
      <c r="Q62" s="144"/>
      <c r="R62" s="144"/>
      <c r="S62" s="144"/>
      <c r="T62" s="144"/>
      <c r="U62" s="144"/>
      <c r="V62" s="144"/>
      <c r="W62" s="144"/>
      <c r="X62" s="144"/>
      <c r="Y62" s="144"/>
      <c r="Z62" s="144"/>
      <c r="AA62" s="152"/>
      <c r="AB62" s="152"/>
      <c r="AC62" s="152"/>
      <c r="AD62" s="152"/>
      <c r="AE62" s="152"/>
      <c r="AF62" s="152"/>
      <c r="AG62" s="152"/>
      <c r="AH62" s="152"/>
      <c r="AI62" s="152"/>
      <c r="AJ62" s="152"/>
      <c r="AK62" s="152"/>
      <c r="AL62" s="152"/>
    </row>
    <row r="63" spans="3:38" ht="12.75">
      <c r="C63" s="167" t="s">
        <v>200</v>
      </c>
      <c r="D63" s="7" t="s">
        <v>120</v>
      </c>
      <c r="E63" s="7">
        <v>3151.9</v>
      </c>
      <c r="F63" s="144"/>
      <c r="G63" s="144"/>
      <c r="H63" s="144"/>
      <c r="I63" s="144"/>
      <c r="J63" s="144"/>
      <c r="K63" s="144"/>
      <c r="L63" s="144"/>
      <c r="M63" s="144"/>
      <c r="N63" s="144"/>
      <c r="O63" s="144"/>
      <c r="P63" s="144"/>
      <c r="Q63" s="144"/>
      <c r="R63" s="144"/>
      <c r="S63" s="144"/>
      <c r="T63" s="144"/>
      <c r="U63" s="144"/>
      <c r="V63" s="144"/>
      <c r="W63" s="144"/>
      <c r="X63" s="144"/>
      <c r="Y63" s="144"/>
      <c r="Z63" s="144"/>
      <c r="AA63" s="152"/>
      <c r="AB63" s="152"/>
      <c r="AC63" s="152"/>
      <c r="AD63" s="152"/>
      <c r="AE63" s="152"/>
      <c r="AF63" s="152"/>
      <c r="AG63" s="152"/>
      <c r="AH63" s="152"/>
      <c r="AI63" s="152"/>
      <c r="AJ63" s="152"/>
      <c r="AK63" s="152"/>
      <c r="AL63" s="152"/>
    </row>
    <row r="64" spans="3:38" ht="12.75">
      <c r="C64" s="167" t="s">
        <v>201</v>
      </c>
      <c r="D64" s="7" t="s">
        <v>120</v>
      </c>
      <c r="E64" s="7">
        <v>2087.5</v>
      </c>
      <c r="F64" s="144"/>
      <c r="G64" s="144"/>
      <c r="H64" s="144"/>
      <c r="I64" s="144"/>
      <c r="J64" s="144"/>
      <c r="K64" s="144"/>
      <c r="L64" s="144"/>
      <c r="M64" s="144"/>
      <c r="N64" s="144"/>
      <c r="O64" s="144"/>
      <c r="P64" s="144"/>
      <c r="Q64" s="144"/>
      <c r="R64" s="144"/>
      <c r="S64" s="144"/>
      <c r="T64" s="144"/>
      <c r="U64" s="144"/>
      <c r="V64" s="144"/>
      <c r="W64" s="144"/>
      <c r="X64" s="144"/>
      <c r="Y64" s="144"/>
      <c r="Z64" s="144"/>
      <c r="AA64" s="152"/>
      <c r="AB64" s="152"/>
      <c r="AC64" s="152"/>
      <c r="AD64" s="152"/>
      <c r="AE64" s="152"/>
      <c r="AF64" s="152"/>
      <c r="AG64" s="152"/>
      <c r="AH64" s="152"/>
      <c r="AI64" s="152"/>
      <c r="AJ64" s="152"/>
      <c r="AK64" s="152"/>
      <c r="AL64" s="152"/>
    </row>
    <row r="65" spans="3:38" ht="12.75">
      <c r="C65" s="167" t="s">
        <v>202</v>
      </c>
      <c r="D65" s="7" t="s">
        <v>120</v>
      </c>
      <c r="E65" s="7">
        <v>3985</v>
      </c>
      <c r="F65" s="144"/>
      <c r="G65" s="144"/>
      <c r="H65" s="144"/>
      <c r="I65" s="144"/>
      <c r="J65" s="144"/>
      <c r="K65" s="144"/>
      <c r="L65" s="144"/>
      <c r="M65" s="144"/>
      <c r="N65" s="144"/>
      <c r="O65" s="144"/>
      <c r="P65" s="144"/>
      <c r="Q65" s="144"/>
      <c r="R65" s="144"/>
      <c r="S65" s="144"/>
      <c r="T65" s="144"/>
      <c r="U65" s="144"/>
      <c r="V65" s="144"/>
      <c r="W65" s="144"/>
      <c r="X65" s="144"/>
      <c r="Y65" s="144"/>
      <c r="Z65" s="144"/>
      <c r="AA65" s="152"/>
      <c r="AB65" s="152"/>
      <c r="AC65" s="152"/>
      <c r="AD65" s="152"/>
      <c r="AE65" s="152"/>
      <c r="AF65" s="152"/>
      <c r="AG65" s="152"/>
      <c r="AH65" s="152"/>
      <c r="AI65" s="152"/>
      <c r="AJ65" s="152"/>
      <c r="AK65" s="152"/>
      <c r="AL65" s="152"/>
    </row>
    <row r="66" spans="3:38" ht="12.75">
      <c r="C66" s="167" t="s">
        <v>203</v>
      </c>
      <c r="D66" s="7" t="s">
        <v>120</v>
      </c>
      <c r="E66" s="7">
        <v>13396</v>
      </c>
      <c r="F66" s="144"/>
      <c r="G66" s="144"/>
      <c r="H66" s="144"/>
      <c r="I66" s="144"/>
      <c r="J66" s="144"/>
      <c r="K66" s="144"/>
      <c r="L66" s="144"/>
      <c r="M66" s="144"/>
      <c r="N66" s="144"/>
      <c r="O66" s="144"/>
      <c r="P66" s="144"/>
      <c r="Q66" s="144"/>
      <c r="R66" s="144"/>
      <c r="S66" s="144"/>
      <c r="T66" s="144"/>
      <c r="U66" s="144"/>
      <c r="V66" s="144"/>
      <c r="W66" s="144"/>
      <c r="X66" s="144"/>
      <c r="Y66" s="144"/>
      <c r="Z66" s="144"/>
      <c r="AA66" s="152"/>
      <c r="AB66" s="152"/>
      <c r="AC66" s="152"/>
      <c r="AD66" s="152"/>
      <c r="AE66" s="152"/>
      <c r="AF66" s="152"/>
      <c r="AG66" s="152"/>
      <c r="AH66" s="152"/>
      <c r="AI66" s="152"/>
      <c r="AJ66" s="152"/>
      <c r="AK66" s="152"/>
      <c r="AL66" s="152"/>
    </row>
    <row r="67" spans="3:38" ht="12.75">
      <c r="C67" s="167" t="s">
        <v>204</v>
      </c>
      <c r="D67" s="7" t="s">
        <v>120</v>
      </c>
      <c r="E67" s="7">
        <v>3123.7</v>
      </c>
      <c r="F67" s="144"/>
      <c r="G67" s="144"/>
      <c r="H67" s="144"/>
      <c r="I67" s="144"/>
      <c r="J67" s="144"/>
      <c r="K67" s="144"/>
      <c r="L67" s="144"/>
      <c r="M67" s="144"/>
      <c r="N67" s="144"/>
      <c r="O67" s="144"/>
      <c r="P67" s="144"/>
      <c r="Q67" s="144"/>
      <c r="R67" s="144"/>
      <c r="S67" s="144"/>
      <c r="T67" s="144"/>
      <c r="U67" s="144"/>
      <c r="V67" s="144"/>
      <c r="W67" s="144"/>
      <c r="X67" s="144"/>
      <c r="Y67" s="144"/>
      <c r="Z67" s="144"/>
      <c r="AA67" s="152"/>
      <c r="AB67" s="152"/>
      <c r="AC67" s="152"/>
      <c r="AD67" s="152"/>
      <c r="AE67" s="152"/>
      <c r="AF67" s="152"/>
      <c r="AG67" s="152"/>
      <c r="AH67" s="152"/>
      <c r="AI67" s="152"/>
      <c r="AJ67" s="152"/>
      <c r="AK67" s="152"/>
      <c r="AL67" s="152"/>
    </row>
    <row r="68" spans="2:12" ht="14.25">
      <c r="B68" s="147"/>
      <c r="L68" s="97"/>
    </row>
    <row r="69" spans="2:17" ht="15.75">
      <c r="B69" s="29" t="s">
        <v>209</v>
      </c>
      <c r="C69" s="28"/>
      <c r="D69" s="28"/>
      <c r="E69" s="28"/>
      <c r="F69" s="28"/>
      <c r="G69" s="28"/>
      <c r="H69" s="28"/>
      <c r="I69" s="28"/>
      <c r="J69" s="28"/>
      <c r="K69" s="28"/>
      <c r="L69" s="28"/>
      <c r="M69" s="28"/>
      <c r="N69" s="28"/>
      <c r="O69" s="28"/>
      <c r="P69" s="28"/>
      <c r="Q69" s="28"/>
    </row>
    <row r="70" spans="2:15" ht="15.75">
      <c r="B70" s="142" t="s">
        <v>65</v>
      </c>
      <c r="C70" s="149"/>
      <c r="D70" s="149"/>
      <c r="E70" s="149"/>
      <c r="F70" s="149"/>
      <c r="G70" s="149"/>
      <c r="J70" s="278" t="s">
        <v>38</v>
      </c>
      <c r="O70" s="145"/>
    </row>
    <row r="71" spans="2:17" s="125" customFormat="1" ht="60">
      <c r="B71" s="5"/>
      <c r="C71" s="6" t="s">
        <v>62</v>
      </c>
      <c r="D71" s="6" t="s">
        <v>63</v>
      </c>
      <c r="E71" s="6" t="s">
        <v>219</v>
      </c>
      <c r="F71" s="6" t="s">
        <v>64</v>
      </c>
      <c r="G71" s="6" t="s">
        <v>43</v>
      </c>
      <c r="H71" s="6" t="s">
        <v>39</v>
      </c>
      <c r="I71" s="6" t="s">
        <v>42</v>
      </c>
      <c r="J71" s="6" t="s">
        <v>40</v>
      </c>
      <c r="K71" s="6" t="s">
        <v>41</v>
      </c>
      <c r="L71" s="6" t="s">
        <v>59</v>
      </c>
      <c r="M71" s="6" t="s">
        <v>44</v>
      </c>
      <c r="N71" s="6" t="s">
        <v>60</v>
      </c>
      <c r="O71" s="225"/>
      <c r="P71" s="225"/>
      <c r="Q71" s="143"/>
    </row>
    <row r="72" spans="2:17" s="125" customFormat="1" ht="12.75">
      <c r="B72" s="167">
        <v>2014</v>
      </c>
      <c r="C72" s="167"/>
      <c r="D72" s="167"/>
      <c r="E72" s="167"/>
      <c r="F72" s="167"/>
      <c r="G72" s="167"/>
      <c r="H72" s="167"/>
      <c r="I72" s="167"/>
      <c r="J72" s="167"/>
      <c r="K72" s="167"/>
      <c r="L72" s="167"/>
      <c r="M72" s="167"/>
      <c r="N72" s="167"/>
      <c r="O72" s="143"/>
      <c r="P72" s="143"/>
      <c r="Q72" s="143"/>
    </row>
    <row r="73" spans="2:17" ht="12.75">
      <c r="B73" s="17">
        <v>2016</v>
      </c>
      <c r="C73" s="7">
        <v>2.94</v>
      </c>
      <c r="D73" s="7">
        <v>2.82</v>
      </c>
      <c r="E73" s="7"/>
      <c r="F73" s="7"/>
      <c r="G73" s="7">
        <v>0.47</v>
      </c>
      <c r="H73" s="7">
        <v>1.22</v>
      </c>
      <c r="I73" s="7">
        <v>1.06</v>
      </c>
      <c r="J73" s="7">
        <v>1.12</v>
      </c>
      <c r="K73" s="7">
        <v>0.82</v>
      </c>
      <c r="L73" s="7">
        <v>0.382</v>
      </c>
      <c r="M73" s="7">
        <v>2.75</v>
      </c>
      <c r="N73" s="7">
        <v>3.32</v>
      </c>
      <c r="O73" s="148" t="s">
        <v>216</v>
      </c>
      <c r="P73" s="144"/>
      <c r="Q73" s="144"/>
    </row>
    <row r="74" spans="2:17" ht="12.75">
      <c r="B74" s="17">
        <v>2018</v>
      </c>
      <c r="C74" s="7"/>
      <c r="D74" s="7"/>
      <c r="E74" s="7"/>
      <c r="F74" s="7"/>
      <c r="G74" s="7"/>
      <c r="H74" s="7"/>
      <c r="I74" s="7"/>
      <c r="J74" s="7"/>
      <c r="K74" s="7"/>
      <c r="L74" s="7"/>
      <c r="M74" s="7"/>
      <c r="N74" s="7"/>
      <c r="O74" s="144"/>
      <c r="P74" s="144"/>
      <c r="Q74" s="144"/>
    </row>
    <row r="75" spans="2:17" ht="12.75">
      <c r="B75" s="144"/>
      <c r="C75" s="144"/>
      <c r="D75" s="144"/>
      <c r="E75" s="144"/>
      <c r="F75" s="144"/>
      <c r="G75" s="144"/>
      <c r="H75" s="144"/>
      <c r="I75" s="144"/>
      <c r="J75" s="144"/>
      <c r="K75" s="144"/>
      <c r="L75" s="144"/>
      <c r="M75" s="144"/>
      <c r="N75" s="144"/>
      <c r="O75" s="144"/>
      <c r="P75" s="144"/>
      <c r="Q75" s="144"/>
    </row>
    <row r="76" ht="15" customHeight="1">
      <c r="B76" s="142" t="s">
        <v>90</v>
      </c>
    </row>
    <row r="77" spans="2:17" ht="60">
      <c r="B77" s="8"/>
      <c r="C77" s="9" t="s">
        <v>55</v>
      </c>
      <c r="D77" s="9" t="s">
        <v>57</v>
      </c>
      <c r="E77" s="9" t="s">
        <v>56</v>
      </c>
      <c r="F77" s="9" t="s">
        <v>58</v>
      </c>
      <c r="G77" s="9" t="s">
        <v>45</v>
      </c>
      <c r="H77" s="9" t="s">
        <v>46</v>
      </c>
      <c r="I77" s="9" t="s">
        <v>47</v>
      </c>
      <c r="J77" s="9" t="s">
        <v>49</v>
      </c>
      <c r="K77" s="9" t="s">
        <v>48</v>
      </c>
      <c r="L77" s="9" t="s">
        <v>61</v>
      </c>
      <c r="M77" s="9" t="s">
        <v>54</v>
      </c>
      <c r="N77" s="9" t="s">
        <v>50</v>
      </c>
      <c r="O77" s="9" t="s">
        <v>51</v>
      </c>
      <c r="P77" s="9" t="s">
        <v>52</v>
      </c>
      <c r="Q77" s="9" t="s">
        <v>53</v>
      </c>
    </row>
    <row r="78" spans="2:17" ht="12.75">
      <c r="B78" s="17">
        <v>2016</v>
      </c>
      <c r="C78" s="7">
        <v>9100</v>
      </c>
      <c r="D78" s="10">
        <f>0.05*J78+(1-0.05)*C78</f>
        <v>8936.5</v>
      </c>
      <c r="E78" s="10">
        <v>9800</v>
      </c>
      <c r="F78" s="10">
        <f>0.045*K78+0.123*H78+(1-0.045-0.123)*E78</f>
        <v>9727.369999999999</v>
      </c>
      <c r="G78" s="10">
        <f>0.43*H78+0.07*K78+(1-0.43-0.07)*E78</f>
        <v>9601.1</v>
      </c>
      <c r="H78" s="7">
        <v>9440</v>
      </c>
      <c r="I78" s="7">
        <v>6451</v>
      </c>
      <c r="J78" s="7">
        <v>5830</v>
      </c>
      <c r="K78" s="7">
        <v>9170</v>
      </c>
      <c r="L78" s="7">
        <v>9.92</v>
      </c>
      <c r="M78" s="7">
        <v>12.99</v>
      </c>
      <c r="N78" s="7">
        <v>9.7</v>
      </c>
      <c r="O78" s="7">
        <v>12.93</v>
      </c>
      <c r="P78" s="7">
        <v>11</v>
      </c>
      <c r="Q78" s="7">
        <v>13.25</v>
      </c>
    </row>
    <row r="79" ht="12.75">
      <c r="B79" s="97"/>
    </row>
    <row r="80" ht="15.75">
      <c r="B80" s="150" t="s">
        <v>73</v>
      </c>
    </row>
    <row r="81" ht="12.75">
      <c r="B81" s="145" t="s">
        <v>72</v>
      </c>
    </row>
    <row r="82" spans="2:15" ht="24">
      <c r="B82" s="14"/>
      <c r="C82" s="14" t="s">
        <v>71</v>
      </c>
      <c r="D82" s="14" t="s">
        <v>74</v>
      </c>
      <c r="E82" s="14" t="s">
        <v>75</v>
      </c>
      <c r="F82" s="14" t="s">
        <v>76</v>
      </c>
      <c r="G82" s="14" t="s">
        <v>77</v>
      </c>
      <c r="H82" s="14" t="s">
        <v>78</v>
      </c>
      <c r="I82" s="14" t="s">
        <v>79</v>
      </c>
      <c r="J82" s="14" t="s">
        <v>80</v>
      </c>
      <c r="K82" s="14" t="s">
        <v>81</v>
      </c>
      <c r="L82" s="14" t="s">
        <v>82</v>
      </c>
      <c r="M82" s="14" t="s">
        <v>83</v>
      </c>
      <c r="N82" s="14" t="s">
        <v>84</v>
      </c>
      <c r="O82" s="279" t="s">
        <v>246</v>
      </c>
    </row>
    <row r="83" spans="2:14" ht="12.75">
      <c r="B83" s="134">
        <v>2014</v>
      </c>
      <c r="C83" s="96">
        <v>173</v>
      </c>
      <c r="E83" s="96">
        <v>178</v>
      </c>
      <c r="F83" s="96">
        <v>176</v>
      </c>
      <c r="G83" s="96">
        <v>179</v>
      </c>
      <c r="H83" s="96">
        <v>177</v>
      </c>
      <c r="I83" s="96">
        <v>175</v>
      </c>
      <c r="J83" s="96">
        <v>175</v>
      </c>
      <c r="K83" s="96">
        <v>177</v>
      </c>
      <c r="L83" s="96">
        <v>179</v>
      </c>
      <c r="M83" s="96">
        <v>175</v>
      </c>
      <c r="N83" s="96">
        <v>177</v>
      </c>
    </row>
    <row r="84" spans="2:14" ht="12.75">
      <c r="B84" s="134">
        <v>2016</v>
      </c>
      <c r="C84" s="96">
        <v>162</v>
      </c>
      <c r="E84" s="96">
        <v>170</v>
      </c>
      <c r="F84" s="96">
        <v>165</v>
      </c>
      <c r="G84" s="96">
        <v>169</v>
      </c>
      <c r="H84" s="96">
        <v>166</v>
      </c>
      <c r="I84" s="96">
        <v>165</v>
      </c>
      <c r="J84" s="96">
        <v>165</v>
      </c>
      <c r="K84" s="96">
        <v>166</v>
      </c>
      <c r="L84" s="96">
        <v>169</v>
      </c>
      <c r="M84" s="96">
        <v>165</v>
      </c>
      <c r="N84" s="96">
        <v>167</v>
      </c>
    </row>
    <row r="85" ht="12.75">
      <c r="B85" s="134">
        <v>2018</v>
      </c>
    </row>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sheetData>
  <sheetProtection/>
  <mergeCells count="1">
    <mergeCell ref="B1:Q1"/>
  </mergeCells>
  <hyperlinks>
    <hyperlink ref="J70" r:id="rId1" display="https://www.miljofordon.se/bilar/miljoepaaverkan/"/>
    <hyperlink ref="B1" location="Innehåll!A1" display="Tillbaka till innehål"/>
  </hyperlinks>
  <printOptions/>
  <pageMargins left="0.25" right="0.25" top="0.75" bottom="0.75" header="0.3" footer="0.3"/>
  <pageSetup horizontalDpi="600" verticalDpi="600" orientation="landscape" paperSize="9" r:id="rId4"/>
  <legacyDrawing r:id="rId3"/>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F7"/>
  <sheetViews>
    <sheetView zoomScalePageLayoutView="0" workbookViewId="0" topLeftCell="A4">
      <selection activeCell="B6" sqref="B6"/>
    </sheetView>
  </sheetViews>
  <sheetFormatPr defaultColWidth="9.140625" defaultRowHeight="12.75"/>
  <cols>
    <col min="1" max="1" width="1.421875" style="81" customWidth="1"/>
    <col min="2" max="2" width="107.7109375" style="81" customWidth="1"/>
    <col min="3" max="16384" width="9.140625" style="81" customWidth="1"/>
  </cols>
  <sheetData>
    <row r="1" ht="30" customHeight="1">
      <c r="B1" s="85" t="s">
        <v>154</v>
      </c>
    </row>
    <row r="2" ht="18">
      <c r="B2" s="68" t="s">
        <v>150</v>
      </c>
    </row>
    <row r="3" spans="2:6" ht="162" customHeight="1">
      <c r="B3" s="82" t="s">
        <v>225</v>
      </c>
      <c r="F3" s="84"/>
    </row>
    <row r="4" ht="265.5" customHeight="1">
      <c r="B4" s="83"/>
    </row>
    <row r="5" ht="336.75" customHeight="1">
      <c r="B5" s="82" t="s">
        <v>229</v>
      </c>
    </row>
    <row r="6" ht="18">
      <c r="B6" s="68" t="s">
        <v>226</v>
      </c>
    </row>
    <row r="7" spans="1:2" s="119" customFormat="1" ht="40.5" customHeight="1">
      <c r="A7" s="256"/>
      <c r="B7" s="257" t="s">
        <v>227</v>
      </c>
    </row>
  </sheetData>
  <sheetProtection/>
  <hyperlinks>
    <hyperlink ref="B1" location="Innehåll!A1" display="Tillbaka till innehål"/>
  </hyperlinks>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4" tint="-0.4999699890613556"/>
  </sheetPr>
  <dimension ref="B1:L22"/>
  <sheetViews>
    <sheetView zoomScalePageLayoutView="0" workbookViewId="0" topLeftCell="A1">
      <selection activeCell="F17" sqref="F17"/>
    </sheetView>
  </sheetViews>
  <sheetFormatPr defaultColWidth="9.140625" defaultRowHeight="12.75"/>
  <cols>
    <col min="1" max="1" width="1.421875" style="79" customWidth="1"/>
    <col min="2" max="2" width="27.28125" style="79" customWidth="1"/>
    <col min="3" max="5" width="6.7109375" style="79" customWidth="1"/>
    <col min="6" max="6" width="7.57421875" style="79" customWidth="1"/>
    <col min="7" max="12" width="6.7109375" style="79" customWidth="1"/>
    <col min="13" max="16384" width="9.140625" style="79" customWidth="1"/>
  </cols>
  <sheetData>
    <row r="1" s="86" customFormat="1" ht="30" customHeight="1">
      <c r="B1" s="80" t="s">
        <v>154</v>
      </c>
    </row>
    <row r="2" ht="12.75">
      <c r="B2" s="76" t="s">
        <v>117</v>
      </c>
    </row>
    <row r="3" spans="2:12" ht="20.25" customHeight="1">
      <c r="B3" s="232" t="s">
        <v>228</v>
      </c>
      <c r="C3" s="233"/>
      <c r="D3" s="233"/>
      <c r="E3" s="233"/>
      <c r="F3" s="233"/>
      <c r="G3" s="233"/>
      <c r="H3" s="233"/>
      <c r="I3" s="233"/>
      <c r="J3" s="233"/>
      <c r="K3" s="233"/>
      <c r="L3" s="234"/>
    </row>
    <row r="4" spans="2:12" ht="10.5" customHeight="1">
      <c r="B4" s="258"/>
      <c r="C4" s="259"/>
      <c r="D4" s="259"/>
      <c r="E4" s="259"/>
      <c r="F4" s="259"/>
      <c r="G4" s="259"/>
      <c r="H4" s="259"/>
      <c r="I4" s="259"/>
      <c r="J4" s="259"/>
      <c r="K4" s="259"/>
      <c r="L4" s="259"/>
    </row>
    <row r="5" spans="2:12" ht="18">
      <c r="B5" s="68" t="s">
        <v>210</v>
      </c>
      <c r="C5" s="69"/>
      <c r="D5" s="69"/>
      <c r="E5" s="69"/>
      <c r="F5" s="69"/>
      <c r="G5" s="69"/>
      <c r="H5" s="69"/>
      <c r="I5" s="69"/>
      <c r="J5" s="69"/>
      <c r="K5" s="69"/>
      <c r="L5" s="69"/>
    </row>
    <row r="6" ht="7.5" customHeight="1" thickBot="1"/>
    <row r="7" spans="2:12" ht="15.75" thickTop="1">
      <c r="B7" s="90"/>
      <c r="C7" s="226" t="s">
        <v>93</v>
      </c>
      <c r="D7" s="226"/>
      <c r="E7" s="227">
        <v>2016</v>
      </c>
      <c r="F7" s="228"/>
      <c r="G7" s="228"/>
      <c r="H7" s="229"/>
      <c r="I7" s="230">
        <v>2018</v>
      </c>
      <c r="J7" s="228"/>
      <c r="K7" s="228"/>
      <c r="L7" s="231"/>
    </row>
    <row r="8" spans="2:12" ht="72">
      <c r="B8" s="91" t="s">
        <v>149</v>
      </c>
      <c r="C8" s="92" t="s">
        <v>109</v>
      </c>
      <c r="D8" s="92" t="s">
        <v>110</v>
      </c>
      <c r="E8" s="39" t="s">
        <v>111</v>
      </c>
      <c r="F8" s="39" t="s">
        <v>112</v>
      </c>
      <c r="G8" s="39" t="s">
        <v>110</v>
      </c>
      <c r="H8" s="40" t="s">
        <v>113</v>
      </c>
      <c r="I8" s="39" t="s">
        <v>114</v>
      </c>
      <c r="J8" s="39" t="s">
        <v>112</v>
      </c>
      <c r="K8" s="39" t="s">
        <v>110</v>
      </c>
      <c r="L8" s="41" t="s">
        <v>113</v>
      </c>
    </row>
    <row r="9" spans="2:12" ht="13.5" thickBot="1">
      <c r="B9" s="87"/>
      <c r="C9" s="88">
        <f>'Sammanfattn GHG'!P5</f>
        <v>0</v>
      </c>
      <c r="D9" s="88">
        <f>'Sammanfattn Energi'!K5</f>
        <v>0</v>
      </c>
      <c r="E9" s="88">
        <f>'Sammanfattn GHG'!P6</f>
        <v>0</v>
      </c>
      <c r="F9" s="88" t="e">
        <f>(E9-C9)/C9*100</f>
        <v>#DIV/0!</v>
      </c>
      <c r="G9" s="88">
        <f>'Sammanfattn Energi'!K6</f>
        <v>0</v>
      </c>
      <c r="H9" s="88" t="e">
        <f>(G9-D9)/D9*100</f>
        <v>#DIV/0!</v>
      </c>
      <c r="I9" s="88">
        <f>'Sammanfattn GHG'!P7</f>
        <v>0</v>
      </c>
      <c r="J9" s="88" t="e">
        <f>(I9-C9)/C9*100</f>
        <v>#DIV/0!</v>
      </c>
      <c r="K9" s="88">
        <f>'Sammanfattn Energi'!L7</f>
        <v>0</v>
      </c>
      <c r="L9" s="89" t="e">
        <f>(K9-D9)/D9*100</f>
        <v>#DIV/0!</v>
      </c>
    </row>
    <row r="10" ht="13.5" thickTop="1"/>
    <row r="11" spans="2:7" ht="15">
      <c r="B11" s="160" t="s">
        <v>211</v>
      </c>
      <c r="C11" s="161"/>
      <c r="D11" s="162"/>
      <c r="E11" s="162"/>
      <c r="F11" s="162"/>
      <c r="G11" s="162"/>
    </row>
    <row r="12" spans="2:7" ht="12.75">
      <c r="B12" s="163" t="s">
        <v>94</v>
      </c>
      <c r="C12" s="161"/>
      <c r="D12" s="162"/>
      <c r="E12" s="162"/>
      <c r="F12" s="162"/>
      <c r="G12" s="162"/>
    </row>
    <row r="13" spans="2:7" ht="12.75">
      <c r="B13" s="161"/>
      <c r="C13" s="161" t="s">
        <v>212</v>
      </c>
      <c r="D13" s="162"/>
      <c r="E13" s="162"/>
      <c r="F13" s="165" t="s">
        <v>115</v>
      </c>
      <c r="G13" s="162"/>
    </row>
    <row r="14" spans="2:7" ht="12.75">
      <c r="B14" s="161">
        <v>2014</v>
      </c>
      <c r="C14" s="164">
        <f>C9</f>
        <v>0</v>
      </c>
      <c r="D14" s="162"/>
      <c r="E14" s="162"/>
      <c r="F14" s="165">
        <v>0</v>
      </c>
      <c r="G14" s="162"/>
    </row>
    <row r="15" spans="2:7" ht="12.75">
      <c r="B15" s="161">
        <v>2016</v>
      </c>
      <c r="C15" s="161">
        <f>E9</f>
        <v>0</v>
      </c>
      <c r="D15" s="162"/>
      <c r="E15" s="162"/>
      <c r="F15" s="166" t="e">
        <f>F9</f>
        <v>#DIV/0!</v>
      </c>
      <c r="G15" s="162"/>
    </row>
    <row r="16" spans="2:7" ht="12.75">
      <c r="B16" s="161">
        <v>2018</v>
      </c>
      <c r="C16" s="161">
        <f>I9</f>
        <v>0</v>
      </c>
      <c r="D16" s="162"/>
      <c r="E16" s="162"/>
      <c r="F16" s="166" t="e">
        <f>J9</f>
        <v>#DIV/0!</v>
      </c>
      <c r="G16" s="162"/>
    </row>
    <row r="17" spans="2:7" ht="12.75">
      <c r="B17" s="161"/>
      <c r="C17" s="161"/>
      <c r="D17" s="162"/>
      <c r="E17" s="162"/>
      <c r="F17" s="162"/>
      <c r="G17" s="162"/>
    </row>
    <row r="18" spans="2:7" ht="12.75">
      <c r="B18" s="163" t="s">
        <v>95</v>
      </c>
      <c r="C18" s="161"/>
      <c r="D18" s="162"/>
      <c r="E18" s="162"/>
      <c r="F18" s="162"/>
      <c r="G18" s="162"/>
    </row>
    <row r="19" spans="2:7" ht="12.75">
      <c r="B19" s="161"/>
      <c r="C19" s="161" t="s">
        <v>5</v>
      </c>
      <c r="D19" s="162"/>
      <c r="E19" s="162"/>
      <c r="F19" s="165" t="s">
        <v>115</v>
      </c>
      <c r="G19" s="162"/>
    </row>
    <row r="20" spans="2:7" ht="12.75">
      <c r="B20" s="161">
        <v>2014</v>
      </c>
      <c r="C20" s="161">
        <f>D9</f>
        <v>0</v>
      </c>
      <c r="D20" s="162"/>
      <c r="E20" s="162"/>
      <c r="F20" s="165">
        <v>0</v>
      </c>
      <c r="G20" s="162"/>
    </row>
    <row r="21" spans="2:7" ht="12.75">
      <c r="B21" s="161">
        <v>2016</v>
      </c>
      <c r="C21" s="161">
        <f>G9</f>
        <v>0</v>
      </c>
      <c r="D21" s="162"/>
      <c r="E21" s="162"/>
      <c r="F21" s="166" t="e">
        <f>H9</f>
        <v>#DIV/0!</v>
      </c>
      <c r="G21" s="162"/>
    </row>
    <row r="22" spans="2:7" ht="12.75">
      <c r="B22" s="161">
        <v>2018</v>
      </c>
      <c r="C22" s="161">
        <f>K9</f>
        <v>0</v>
      </c>
      <c r="D22" s="162"/>
      <c r="E22" s="162"/>
      <c r="F22" s="166" t="e">
        <f>L9</f>
        <v>#DIV/0!</v>
      </c>
      <c r="G22" s="162"/>
    </row>
  </sheetData>
  <sheetProtection/>
  <mergeCells count="4">
    <mergeCell ref="C7:D7"/>
    <mergeCell ref="E7:H7"/>
    <mergeCell ref="I7:L7"/>
    <mergeCell ref="B3:L3"/>
  </mergeCells>
  <hyperlinks>
    <hyperlink ref="B1" location="Innehåll!A1" display="Tillbaka till innehål"/>
  </hyperlink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4999699890613556"/>
  </sheetPr>
  <dimension ref="B1:B1"/>
  <sheetViews>
    <sheetView zoomScalePageLayoutView="0" workbookViewId="0" topLeftCell="A1">
      <selection activeCell="R12" sqref="R12"/>
    </sheetView>
  </sheetViews>
  <sheetFormatPr defaultColWidth="9.140625" defaultRowHeight="12.75"/>
  <cols>
    <col min="1" max="1" width="1.421875" style="79" customWidth="1"/>
    <col min="2" max="2" width="20.421875" style="79" customWidth="1"/>
    <col min="3" max="16384" width="9.140625" style="79" customWidth="1"/>
  </cols>
  <sheetData>
    <row r="1" ht="30" customHeight="1">
      <c r="B1" s="85" t="s">
        <v>154</v>
      </c>
    </row>
  </sheetData>
  <sheetProtection/>
  <hyperlinks>
    <hyperlink ref="B1" location="Innehåll!A1" display="Tillbaka till innehål"/>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5" tint="-0.4999699890613556"/>
  </sheetPr>
  <dimension ref="B1:R9"/>
  <sheetViews>
    <sheetView zoomScalePageLayoutView="0" workbookViewId="0" topLeftCell="A1">
      <selection activeCell="G5" sqref="G5"/>
    </sheetView>
  </sheetViews>
  <sheetFormatPr defaultColWidth="9.140625" defaultRowHeight="12.75"/>
  <cols>
    <col min="1" max="1" width="1.421875" style="98" customWidth="1"/>
    <col min="2" max="2" width="5.57421875" style="98" customWidth="1"/>
    <col min="3" max="3" width="7.28125" style="98" customWidth="1"/>
    <col min="4" max="6" width="8.7109375" style="98" customWidth="1"/>
    <col min="7" max="7" width="8.00390625" style="98" customWidth="1"/>
    <col min="8" max="8" width="11.57421875" style="98" customWidth="1"/>
    <col min="9" max="9" width="7.140625" style="98" customWidth="1"/>
    <col min="10" max="10" width="6.421875" style="98" customWidth="1"/>
    <col min="11" max="11" width="7.7109375" style="98" customWidth="1"/>
    <col min="12" max="12" width="8.57421875" style="98" customWidth="1"/>
    <col min="13" max="13" width="9.140625" style="98" customWidth="1"/>
    <col min="14" max="14" width="7.140625" style="98" customWidth="1"/>
    <col min="15" max="15" width="7.00390625" style="98" customWidth="1"/>
    <col min="16" max="16" width="7.421875" style="98" customWidth="1"/>
    <col min="17" max="17" width="7.8515625" style="98" customWidth="1"/>
    <col min="18" max="18" width="9.421875" style="98" customWidth="1"/>
    <col min="19" max="16384" width="9.140625" style="98" customWidth="1"/>
  </cols>
  <sheetData>
    <row r="1" spans="2:18" ht="30.75" customHeight="1">
      <c r="B1" s="235" t="s">
        <v>154</v>
      </c>
      <c r="C1" s="235"/>
      <c r="D1" s="235"/>
      <c r="E1" s="235"/>
      <c r="F1" s="235"/>
      <c r="G1" s="235"/>
      <c r="H1" s="235"/>
      <c r="I1" s="235"/>
      <c r="J1" s="235"/>
      <c r="K1" s="235"/>
      <c r="L1" s="235"/>
      <c r="M1" s="235"/>
      <c r="N1" s="235"/>
      <c r="O1" s="235"/>
      <c r="P1" s="235"/>
      <c r="Q1" s="235"/>
      <c r="R1" s="235"/>
    </row>
    <row r="2" spans="2:18" ht="18">
      <c r="B2" s="70"/>
      <c r="C2" s="71" t="s">
        <v>118</v>
      </c>
      <c r="D2" s="72"/>
      <c r="E2" s="72"/>
      <c r="F2" s="72"/>
      <c r="G2" s="72"/>
      <c r="H2" s="72"/>
      <c r="I2" s="72"/>
      <c r="J2" s="72"/>
      <c r="K2" s="72"/>
      <c r="L2" s="72"/>
      <c r="M2" s="72"/>
      <c r="N2" s="72"/>
      <c r="O2" s="72"/>
      <c r="P2" s="72"/>
      <c r="Q2" s="70"/>
      <c r="R2" s="70"/>
    </row>
    <row r="3" spans="2:18" ht="15.75">
      <c r="B3" s="25"/>
      <c r="C3" s="21"/>
      <c r="D3" s="22"/>
      <c r="E3" s="22"/>
      <c r="F3" s="22"/>
      <c r="G3" s="44" t="s">
        <v>2</v>
      </c>
      <c r="H3" s="22"/>
      <c r="I3" s="23"/>
      <c r="J3" s="42"/>
      <c r="K3" s="42" t="s">
        <v>12</v>
      </c>
      <c r="L3" s="44"/>
      <c r="M3" s="44"/>
      <c r="N3" s="44"/>
      <c r="O3" s="44"/>
      <c r="P3" s="205"/>
      <c r="Q3" s="204" t="s">
        <v>116</v>
      </c>
      <c r="R3" s="24"/>
    </row>
    <row r="4" spans="2:18" ht="35.25" customHeight="1">
      <c r="B4" s="1"/>
      <c r="C4" s="19" t="s">
        <v>28</v>
      </c>
      <c r="D4" s="19" t="s">
        <v>19</v>
      </c>
      <c r="E4" s="43" t="s">
        <v>232</v>
      </c>
      <c r="F4" s="43" t="s">
        <v>235</v>
      </c>
      <c r="G4" s="43" t="s">
        <v>16</v>
      </c>
      <c r="H4" s="43" t="s">
        <v>238</v>
      </c>
      <c r="I4" s="43" t="s">
        <v>37</v>
      </c>
      <c r="J4" s="43" t="s">
        <v>119</v>
      </c>
      <c r="K4" s="43" t="s">
        <v>3</v>
      </c>
      <c r="L4" s="43" t="s">
        <v>220</v>
      </c>
      <c r="M4" s="43" t="s">
        <v>18</v>
      </c>
      <c r="N4" s="43" t="s">
        <v>123</v>
      </c>
      <c r="O4" s="43" t="s">
        <v>126</v>
      </c>
      <c r="P4" s="20" t="s">
        <v>116</v>
      </c>
      <c r="Q4" s="43" t="s">
        <v>91</v>
      </c>
      <c r="R4" s="43" t="s">
        <v>17</v>
      </c>
    </row>
    <row r="5" spans="2:18" ht="12.75">
      <c r="B5" s="26">
        <v>2014</v>
      </c>
      <c r="C5" s="260">
        <f>'Tjänsteresor privatbil'!E8</f>
        <v>0</v>
      </c>
      <c r="D5" s="260">
        <f>'Tjänsteresor privatbil'!H8</f>
        <v>0</v>
      </c>
      <c r="E5" s="260">
        <f>'Transporter - egna fordon'!AA25</f>
        <v>0</v>
      </c>
      <c r="F5" s="260">
        <f>'Transporter - egna fordon'!AA29</f>
        <v>0</v>
      </c>
      <c r="G5" s="260">
        <f>'Tjänsteresor flyg'!D8</f>
        <v>0</v>
      </c>
      <c r="H5" s="260">
        <f>'Tjänsteresor hyrbil'!D7</f>
        <v>0</v>
      </c>
      <c r="I5" s="260">
        <f>'Lokaler och produktion'!T21</f>
        <v>0</v>
      </c>
      <c r="J5" s="260">
        <f>'Lokaler och produktion'!T17</f>
        <v>0</v>
      </c>
      <c r="K5" s="260">
        <f>'Lokaler och produktion'!T25</f>
        <v>0</v>
      </c>
      <c r="L5" s="260">
        <f>'Lokaler och produktion'!T9</f>
        <v>0</v>
      </c>
      <c r="M5" s="260">
        <f>'Lokaler och produktion'!T13</f>
        <v>0</v>
      </c>
      <c r="N5" s="261">
        <f>Köldmedieläckage!AD8</f>
      </c>
      <c r="O5" s="260">
        <f>'Övriga bränslen'!L8</f>
        <v>0</v>
      </c>
      <c r="P5" s="260">
        <f>Q5+R5</f>
        <v>0</v>
      </c>
      <c r="Q5" s="260">
        <f>SUM(C5:H5)</f>
        <v>0</v>
      </c>
      <c r="R5" s="260">
        <f>SUM(I5:O5)</f>
        <v>0</v>
      </c>
    </row>
    <row r="6" spans="2:18" ht="12.75">
      <c r="B6" s="26">
        <v>2016</v>
      </c>
      <c r="C6" s="260">
        <f>'Tjänsteresor privatbil'!E9</f>
        <v>0</v>
      </c>
      <c r="D6" s="260">
        <f>'Tjänsteresor privatbil'!H9</f>
        <v>0</v>
      </c>
      <c r="E6" s="260">
        <f>'Transporter - egna fordon'!AA26</f>
        <v>0</v>
      </c>
      <c r="F6" s="260">
        <f>'Transporter - egna fordon'!AA30</f>
        <v>0</v>
      </c>
      <c r="G6" s="260">
        <f>'Tjänsteresor flyg'!D9</f>
        <v>0</v>
      </c>
      <c r="H6" s="260">
        <f>'Tjänsteresor hyrbil'!D8</f>
        <v>0</v>
      </c>
      <c r="I6" s="260">
        <f>'Lokaler och produktion'!T22</f>
        <v>0</v>
      </c>
      <c r="J6" s="260">
        <f>'Lokaler och produktion'!T18</f>
        <v>0</v>
      </c>
      <c r="K6" s="260">
        <f>'Lokaler och produktion'!T26</f>
        <v>0</v>
      </c>
      <c r="L6" s="260">
        <f>'Lokaler och produktion'!T10</f>
        <v>0</v>
      </c>
      <c r="M6" s="260">
        <f>'Lokaler och produktion'!T14</f>
        <v>0</v>
      </c>
      <c r="N6" s="261">
        <f>Köldmedieläckage!AD9</f>
      </c>
      <c r="O6" s="260">
        <f>'Övriga bränslen'!L9</f>
        <v>0</v>
      </c>
      <c r="P6" s="260">
        <f>Q6+R6</f>
        <v>0</v>
      </c>
      <c r="Q6" s="260">
        <f>SUM(C6:H6)</f>
        <v>0</v>
      </c>
      <c r="R6" s="260">
        <f>SUM(I6:O6)</f>
        <v>0</v>
      </c>
    </row>
    <row r="7" spans="2:18" ht="12.75">
      <c r="B7" s="26">
        <v>2018</v>
      </c>
      <c r="C7" s="260">
        <f>'Tjänsteresor privatbil'!E10</f>
        <v>0</v>
      </c>
      <c r="D7" s="260">
        <f>'Tjänsteresor privatbil'!H10</f>
        <v>0</v>
      </c>
      <c r="E7" s="260">
        <f>'Transporter - egna fordon'!AA27</f>
        <v>0</v>
      </c>
      <c r="F7" s="260">
        <f>'Transporter - egna fordon'!AA31</f>
        <v>0</v>
      </c>
      <c r="G7" s="260">
        <f>'Tjänsteresor flyg'!D10</f>
        <v>0</v>
      </c>
      <c r="H7" s="260">
        <f>'Tjänsteresor hyrbil'!D9</f>
        <v>0</v>
      </c>
      <c r="I7" s="260">
        <f>'Lokaler och produktion'!T23</f>
        <v>0</v>
      </c>
      <c r="J7" s="260">
        <f>'Lokaler och produktion'!T19</f>
        <v>0</v>
      </c>
      <c r="K7" s="260">
        <f>'Lokaler och produktion'!T27</f>
        <v>0</v>
      </c>
      <c r="L7" s="260">
        <f>'Lokaler och produktion'!T11</f>
        <v>0</v>
      </c>
      <c r="M7" s="260">
        <f>'Lokaler och produktion'!T15</f>
        <v>0</v>
      </c>
      <c r="N7" s="261">
        <f>Köldmedieläckage!AD10</f>
      </c>
      <c r="O7" s="260">
        <f>'Övriga bränslen'!L10</f>
        <v>0</v>
      </c>
      <c r="P7" s="260">
        <f>Q7+R7</f>
        <v>0</v>
      </c>
      <c r="Q7" s="260">
        <f>SUM(C7:H7)</f>
        <v>0</v>
      </c>
      <c r="R7" s="260">
        <f>SUM(I7:O7)</f>
        <v>0</v>
      </c>
    </row>
    <row r="9" ht="12.75">
      <c r="N9" s="206"/>
    </row>
  </sheetData>
  <sheetProtection/>
  <mergeCells count="1">
    <mergeCell ref="B1:R1"/>
  </mergeCells>
  <hyperlinks>
    <hyperlink ref="B1" location="Innehåll!A1" display="Tillbaka till innehål"/>
  </hyperlink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5" tint="-0.4999699890613556"/>
  </sheetPr>
  <dimension ref="B1:Q7"/>
  <sheetViews>
    <sheetView zoomScalePageLayoutView="0" workbookViewId="0" topLeftCell="A1">
      <selection activeCell="F13" sqref="F13"/>
    </sheetView>
  </sheetViews>
  <sheetFormatPr defaultColWidth="9.140625" defaultRowHeight="12.75"/>
  <cols>
    <col min="1" max="1" width="1.421875" style="79" customWidth="1"/>
    <col min="2" max="2" width="9.140625" style="79" customWidth="1"/>
    <col min="3" max="3" width="8.7109375" style="79" customWidth="1"/>
    <col min="4" max="4" width="8.421875" style="79" customWidth="1"/>
    <col min="5" max="7" width="7.421875" style="79" customWidth="1"/>
    <col min="8" max="8" width="8.421875" style="79" customWidth="1"/>
    <col min="9" max="9" width="7.28125" style="79" customWidth="1"/>
    <col min="10" max="10" width="7.00390625" style="79" customWidth="1"/>
    <col min="11" max="11" width="6.421875" style="79" customWidth="1"/>
    <col min="12" max="12" width="7.8515625" style="79" customWidth="1"/>
    <col min="13" max="13" width="10.140625" style="79" customWidth="1"/>
    <col min="14" max="14" width="12.57421875" style="79" bestFit="1" customWidth="1"/>
    <col min="15" max="16384" width="9.140625" style="79" customWidth="1"/>
  </cols>
  <sheetData>
    <row r="1" spans="2:17" ht="30" customHeight="1">
      <c r="B1" s="235" t="s">
        <v>154</v>
      </c>
      <c r="C1" s="235"/>
      <c r="D1" s="235"/>
      <c r="E1" s="235"/>
      <c r="F1" s="235"/>
      <c r="G1" s="235"/>
      <c r="H1" s="235"/>
      <c r="I1" s="235"/>
      <c r="J1" s="235"/>
      <c r="K1" s="235"/>
      <c r="L1" s="235"/>
      <c r="M1" s="235"/>
      <c r="N1" s="235"/>
      <c r="O1" s="235"/>
      <c r="P1" s="235"/>
      <c r="Q1" s="235"/>
    </row>
    <row r="2" spans="2:13" ht="18">
      <c r="B2" s="264"/>
      <c r="C2" s="265"/>
      <c r="D2" s="265"/>
      <c r="E2" s="265" t="s">
        <v>237</v>
      </c>
      <c r="F2" s="265"/>
      <c r="G2" s="265"/>
      <c r="H2" s="265"/>
      <c r="I2" s="265"/>
      <c r="J2" s="265"/>
      <c r="K2" s="265"/>
      <c r="L2" s="265"/>
      <c r="M2" s="266"/>
    </row>
    <row r="3" spans="2:13" ht="15.75">
      <c r="B3" s="25"/>
      <c r="C3" s="42" t="s">
        <v>2</v>
      </c>
      <c r="D3" s="262"/>
      <c r="E3" s="23"/>
      <c r="F3" s="42"/>
      <c r="G3" s="42" t="s">
        <v>12</v>
      </c>
      <c r="H3" s="44"/>
      <c r="I3" s="44"/>
      <c r="J3" s="44"/>
      <c r="K3" s="263"/>
      <c r="L3" s="204" t="s">
        <v>116</v>
      </c>
      <c r="M3" s="24"/>
    </row>
    <row r="4" spans="2:13" ht="33.75">
      <c r="B4" s="1"/>
      <c r="C4" s="43" t="s">
        <v>232</v>
      </c>
      <c r="D4" s="43" t="s">
        <v>235</v>
      </c>
      <c r="E4" s="43" t="s">
        <v>37</v>
      </c>
      <c r="F4" s="43" t="s">
        <v>119</v>
      </c>
      <c r="G4" s="43" t="s">
        <v>3</v>
      </c>
      <c r="H4" s="43" t="s">
        <v>220</v>
      </c>
      <c r="I4" s="43" t="s">
        <v>18</v>
      </c>
      <c r="J4" s="43" t="s">
        <v>126</v>
      </c>
      <c r="K4" s="20" t="s">
        <v>116</v>
      </c>
      <c r="L4" s="43" t="s">
        <v>91</v>
      </c>
      <c r="M4" s="43" t="s">
        <v>236</v>
      </c>
    </row>
    <row r="5" spans="2:13" ht="12.75">
      <c r="B5" s="26">
        <v>2014</v>
      </c>
      <c r="C5" s="260">
        <f>'Transporter - egna fordon'!AB25</f>
        <v>0</v>
      </c>
      <c r="D5" s="260">
        <f>'Transporter - egna fordon'!AB29</f>
        <v>0</v>
      </c>
      <c r="E5" s="260">
        <f>'Lokaler och produktion'!U21</f>
        <v>0</v>
      </c>
      <c r="F5" s="260">
        <f>'Lokaler och produktion'!U17</f>
        <v>0</v>
      </c>
      <c r="G5" s="260">
        <f>'Lokaler och produktion'!U25</f>
        <v>0</v>
      </c>
      <c r="H5" s="260">
        <f>'Lokaler och produktion'!U9</f>
        <v>0</v>
      </c>
      <c r="I5" s="260">
        <f>'Lokaler och produktion'!U13</f>
        <v>0</v>
      </c>
      <c r="J5" s="260">
        <f>'Övriga bränslen'!M8</f>
        <v>0</v>
      </c>
      <c r="K5" s="260">
        <f>L5+M5</f>
        <v>0</v>
      </c>
      <c r="L5" s="260">
        <f>SUM(C5:D5)</f>
        <v>0</v>
      </c>
      <c r="M5" s="260">
        <f>SUM(E5:J5)</f>
        <v>0</v>
      </c>
    </row>
    <row r="6" spans="2:13" ht="12.75">
      <c r="B6" s="26">
        <v>2016</v>
      </c>
      <c r="C6" s="260">
        <f>'Transporter - egna fordon'!AB26</f>
        <v>0</v>
      </c>
      <c r="D6" s="260">
        <f>'Transporter - egna fordon'!AB30</f>
        <v>0</v>
      </c>
      <c r="E6" s="260">
        <f>'Lokaler och produktion'!U22</f>
        <v>0</v>
      </c>
      <c r="F6" s="260">
        <f>'Lokaler och produktion'!U18</f>
        <v>0</v>
      </c>
      <c r="G6" s="260">
        <f>'Lokaler och produktion'!U26</f>
        <v>0</v>
      </c>
      <c r="H6" s="260">
        <f>'Lokaler och produktion'!U10</f>
        <v>0</v>
      </c>
      <c r="I6" s="260">
        <f>'Lokaler och produktion'!U14</f>
        <v>0</v>
      </c>
      <c r="J6" s="260">
        <f>'Övriga bränslen'!M9</f>
        <v>0</v>
      </c>
      <c r="K6" s="260">
        <f>SUM(C6:D6)</f>
        <v>0</v>
      </c>
      <c r="L6" s="260">
        <f>SUM(C6:D6)</f>
        <v>0</v>
      </c>
      <c r="M6" s="260">
        <f>SUM(E6:J6)</f>
        <v>0</v>
      </c>
    </row>
    <row r="7" spans="2:13" ht="12.75">
      <c r="B7" s="26">
        <v>2018</v>
      </c>
      <c r="C7" s="260">
        <f>'Transporter - egna fordon'!AB27</f>
        <v>0</v>
      </c>
      <c r="D7" s="260">
        <f>'Transporter - egna fordon'!AB31</f>
        <v>0</v>
      </c>
      <c r="E7" s="260">
        <f>'Lokaler och produktion'!U23</f>
        <v>0</v>
      </c>
      <c r="F7" s="260">
        <f>'Lokaler och produktion'!U19</f>
        <v>0</v>
      </c>
      <c r="G7" s="260">
        <f>'Lokaler och produktion'!U27</f>
        <v>0</v>
      </c>
      <c r="H7" s="260">
        <f>'Lokaler och produktion'!U11</f>
        <v>0</v>
      </c>
      <c r="I7" s="260">
        <f>'Lokaler och produktion'!U15</f>
        <v>0</v>
      </c>
      <c r="J7" s="260">
        <f>'Övriga bränslen'!M10</f>
        <v>0</v>
      </c>
      <c r="K7" s="260">
        <f>SUM(C7:D7)</f>
        <v>0</v>
      </c>
      <c r="L7" s="260">
        <f>SUM(C7:D7)</f>
        <v>0</v>
      </c>
      <c r="M7" s="260">
        <f>SUM(E7:J7)</f>
        <v>0</v>
      </c>
    </row>
  </sheetData>
  <sheetProtection/>
  <mergeCells count="1">
    <mergeCell ref="B1:Q1"/>
  </mergeCells>
  <hyperlinks>
    <hyperlink ref="B1" location="Innehåll!A1" display="Tillbaka till innehål"/>
  </hyperlink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U39"/>
  <sheetViews>
    <sheetView zoomScalePageLayoutView="0" workbookViewId="0" topLeftCell="B1">
      <pane ySplit="7" topLeftCell="A8" activePane="bottomLeft" state="frozen"/>
      <selection pane="topLeft" activeCell="B154" sqref="B154"/>
      <selection pane="bottomLeft" activeCell="M2" sqref="M2"/>
    </sheetView>
  </sheetViews>
  <sheetFormatPr defaultColWidth="9.140625" defaultRowHeight="12.75"/>
  <cols>
    <col min="1" max="1" width="1.421875" style="79" customWidth="1"/>
    <col min="2" max="2" width="6.7109375" style="79" customWidth="1"/>
    <col min="3" max="3" width="6.421875" style="79" customWidth="1"/>
    <col min="4" max="4" width="7.28125" style="79" customWidth="1"/>
    <col min="5" max="5" width="7.421875" style="79" bestFit="1" customWidth="1"/>
    <col min="6" max="6" width="9.7109375" style="79" customWidth="1"/>
    <col min="7" max="7" width="7.28125" style="79" customWidth="1"/>
    <col min="8" max="8" width="7.421875" style="79" customWidth="1"/>
    <col min="9" max="9" width="7.57421875" style="79" customWidth="1"/>
    <col min="10" max="10" width="7.140625" style="79" customWidth="1"/>
    <col min="11" max="11" width="6.28125" style="79" customWidth="1"/>
    <col min="12" max="12" width="8.28125" style="79" customWidth="1"/>
    <col min="13" max="13" width="7.421875" style="79" customWidth="1"/>
    <col min="14" max="14" width="7.57421875" style="79" customWidth="1"/>
    <col min="15" max="15" width="7.8515625" style="79" customWidth="1"/>
    <col min="16" max="16" width="9.140625" style="79" customWidth="1"/>
    <col min="17" max="17" width="8.7109375" style="79" customWidth="1"/>
    <col min="18" max="18" width="6.57421875" style="79" customWidth="1"/>
    <col min="19" max="19" width="9.140625" style="79" customWidth="1"/>
    <col min="20" max="20" width="11.8515625" style="79" customWidth="1"/>
    <col min="21" max="21" width="10.140625" style="79" customWidth="1"/>
    <col min="22" max="22" width="6.421875" style="79" customWidth="1"/>
    <col min="23" max="16384" width="9.140625" style="79" customWidth="1"/>
  </cols>
  <sheetData>
    <row r="1" spans="2:21" ht="24.75" customHeight="1">
      <c r="B1" s="235" t="s">
        <v>154</v>
      </c>
      <c r="C1" s="235"/>
      <c r="D1" s="235"/>
      <c r="E1" s="235"/>
      <c r="F1" s="235"/>
      <c r="G1" s="235"/>
      <c r="H1" s="235"/>
      <c r="I1" s="235"/>
      <c r="J1" s="235"/>
      <c r="K1" s="235"/>
      <c r="L1" s="235"/>
      <c r="M1" s="235"/>
      <c r="N1" s="235"/>
      <c r="O1" s="235"/>
      <c r="P1" s="235"/>
      <c r="Q1" s="235"/>
      <c r="R1" s="235"/>
      <c r="S1" s="235"/>
      <c r="T1" s="235"/>
      <c r="U1" s="235"/>
    </row>
    <row r="2" spans="2:19" ht="14.25" customHeight="1">
      <c r="B2" s="99" t="s">
        <v>107</v>
      </c>
      <c r="C2" s="100"/>
      <c r="D2" s="100"/>
      <c r="E2" s="100"/>
      <c r="F2" s="100"/>
      <c r="G2" s="100"/>
      <c r="H2" s="104"/>
      <c r="I2" s="101"/>
      <c r="J2" s="101"/>
      <c r="K2" s="101"/>
      <c r="L2" s="101"/>
      <c r="M2" s="101"/>
      <c r="N2" s="101"/>
      <c r="O2" s="105"/>
      <c r="P2" s="106"/>
      <c r="S2" s="100"/>
    </row>
    <row r="3" spans="2:21" ht="108" customHeight="1">
      <c r="B3" s="283" t="s">
        <v>243</v>
      </c>
      <c r="C3" s="284"/>
      <c r="D3" s="284"/>
      <c r="E3" s="284"/>
      <c r="F3" s="284"/>
      <c r="G3" s="284"/>
      <c r="H3" s="284"/>
      <c r="I3" s="284"/>
      <c r="J3" s="284"/>
      <c r="K3" s="284"/>
      <c r="L3" s="284"/>
      <c r="M3" s="284"/>
      <c r="N3" s="284"/>
      <c r="O3" s="284"/>
      <c r="P3" s="284"/>
      <c r="Q3" s="284"/>
      <c r="R3" s="284"/>
      <c r="S3" s="284"/>
      <c r="T3" s="284"/>
      <c r="U3" s="285"/>
    </row>
    <row r="4" spans="2:21" ht="6" customHeight="1">
      <c r="B4" s="95"/>
      <c r="C4" s="95"/>
      <c r="D4" s="95"/>
      <c r="E4" s="95"/>
      <c r="F4" s="155"/>
      <c r="G4" s="95"/>
      <c r="H4" s="95"/>
      <c r="I4" s="95"/>
      <c r="J4" s="95"/>
      <c r="K4" s="95"/>
      <c r="L4" s="95"/>
      <c r="M4" s="95"/>
      <c r="N4" s="95"/>
      <c r="O4" s="95"/>
      <c r="P4" s="95"/>
      <c r="Q4" s="95"/>
      <c r="R4" s="95"/>
      <c r="S4" s="95"/>
      <c r="T4" s="95"/>
      <c r="U4" s="95"/>
    </row>
    <row r="5" spans="2:21" ht="21.75" customHeight="1">
      <c r="B5" s="238" t="s">
        <v>138</v>
      </c>
      <c r="C5" s="238"/>
      <c r="D5" s="238"/>
      <c r="E5" s="238"/>
      <c r="F5" s="238"/>
      <c r="G5" s="238"/>
      <c r="H5" s="238"/>
      <c r="I5" s="238"/>
      <c r="J5" s="238"/>
      <c r="K5" s="238"/>
      <c r="L5" s="238"/>
      <c r="M5" s="238"/>
      <c r="N5" s="238"/>
      <c r="O5" s="238"/>
      <c r="P5" s="238"/>
      <c r="Q5" s="238"/>
      <c r="R5" s="238"/>
      <c r="S5" s="238"/>
      <c r="T5" s="238"/>
      <c r="U5" s="238"/>
    </row>
    <row r="6" spans="2:21" s="83" customFormat="1" ht="26.25" customHeight="1">
      <c r="B6" s="46"/>
      <c r="C6" s="239" t="s">
        <v>6</v>
      </c>
      <c r="D6" s="240"/>
      <c r="E6" s="239" t="s">
        <v>8</v>
      </c>
      <c r="F6" s="239"/>
      <c r="G6" s="240"/>
      <c r="H6" s="47"/>
      <c r="I6" s="48" t="s">
        <v>21</v>
      </c>
      <c r="J6" s="49"/>
      <c r="K6" s="239" t="s">
        <v>9</v>
      </c>
      <c r="L6" s="240"/>
      <c r="M6" s="46"/>
      <c r="N6" s="30" t="s">
        <v>7</v>
      </c>
      <c r="O6" s="31"/>
      <c r="P6" s="31" t="s">
        <v>24</v>
      </c>
      <c r="Q6" s="31" t="s">
        <v>25</v>
      </c>
      <c r="R6" s="31" t="s">
        <v>26</v>
      </c>
      <c r="S6" s="31" t="s">
        <v>27</v>
      </c>
      <c r="T6" s="50" t="s">
        <v>124</v>
      </c>
      <c r="U6" s="50" t="s">
        <v>32</v>
      </c>
    </row>
    <row r="7" spans="2:21" s="83" customFormat="1" ht="30.75" customHeight="1">
      <c r="B7" s="46"/>
      <c r="C7" s="38" t="s">
        <v>5</v>
      </c>
      <c r="D7" s="38" t="s">
        <v>125</v>
      </c>
      <c r="E7" s="38" t="s">
        <v>5</v>
      </c>
      <c r="F7" s="157" t="s">
        <v>241</v>
      </c>
      <c r="G7" s="38" t="s">
        <v>125</v>
      </c>
      <c r="H7" s="38" t="s">
        <v>10</v>
      </c>
      <c r="I7" s="38" t="s">
        <v>5</v>
      </c>
      <c r="J7" s="38" t="s">
        <v>125</v>
      </c>
      <c r="K7" s="38" t="s">
        <v>5</v>
      </c>
      <c r="L7" s="38" t="s">
        <v>125</v>
      </c>
      <c r="M7" s="31" t="s">
        <v>4</v>
      </c>
      <c r="N7" s="31" t="s">
        <v>5</v>
      </c>
      <c r="O7" s="38" t="s">
        <v>125</v>
      </c>
      <c r="P7" s="38" t="s">
        <v>5</v>
      </c>
      <c r="Q7" s="38" t="s">
        <v>5</v>
      </c>
      <c r="R7" s="38" t="s">
        <v>5</v>
      </c>
      <c r="S7" s="38" t="s">
        <v>5</v>
      </c>
      <c r="T7" s="50" t="s">
        <v>4</v>
      </c>
      <c r="U7" s="50" t="s">
        <v>5</v>
      </c>
    </row>
    <row r="8" spans="2:21" s="81" customFormat="1" ht="12">
      <c r="B8" s="51" t="s">
        <v>242</v>
      </c>
      <c r="C8" s="52"/>
      <c r="D8" s="52"/>
      <c r="E8" s="52"/>
      <c r="F8" s="52"/>
      <c r="G8" s="52"/>
      <c r="H8" s="52"/>
      <c r="I8" s="52"/>
      <c r="J8" s="52"/>
      <c r="K8" s="52"/>
      <c r="L8" s="32"/>
      <c r="M8" s="53"/>
      <c r="N8" s="53"/>
      <c r="O8" s="53"/>
      <c r="P8" s="53"/>
      <c r="Q8" s="53"/>
      <c r="R8" s="53"/>
      <c r="S8" s="33"/>
      <c r="T8" s="54"/>
      <c r="U8" s="53"/>
    </row>
    <row r="9" spans="2:21" s="81" customFormat="1" ht="12">
      <c r="B9" s="55">
        <v>2014</v>
      </c>
      <c r="C9" s="34"/>
      <c r="D9" s="56">
        <f>C9*'Emissionsfaktorer mm'!C20/1000</f>
        <v>0</v>
      </c>
      <c r="E9" s="34"/>
      <c r="F9" s="171"/>
      <c r="G9" s="170">
        <f>E9*F9/1000</f>
        <v>0</v>
      </c>
      <c r="H9" s="58"/>
      <c r="I9" s="173">
        <f>H9*'Emissionsfaktorer mm'!$C$15</f>
        <v>0</v>
      </c>
      <c r="J9" s="170">
        <f>I9*'Emissionsfaktorer mm'!$D$15/1000</f>
        <v>0</v>
      </c>
      <c r="K9" s="34"/>
      <c r="L9" s="174">
        <f>K9*'Emissionsfaktorer mm'!C10/1000</f>
        <v>0</v>
      </c>
      <c r="M9" s="59"/>
      <c r="N9" s="173">
        <f>M9*'Emissionsfaktorer mm'!$E$15</f>
        <v>0</v>
      </c>
      <c r="O9" s="175">
        <f>N9*'Emissionsfaktorer mm'!$F$15/1000</f>
        <v>0</v>
      </c>
      <c r="P9" s="34"/>
      <c r="Q9" s="34"/>
      <c r="R9" s="60"/>
      <c r="S9" s="173">
        <f>SUM(P9:R9)</f>
        <v>0</v>
      </c>
      <c r="T9" s="170">
        <f>D9+G9+J9+L9+O9</f>
        <v>0</v>
      </c>
      <c r="U9" s="170">
        <f>C9+E9+I9+K9+N9+S9</f>
        <v>0</v>
      </c>
    </row>
    <row r="10" spans="2:21" s="81" customFormat="1" ht="12">
      <c r="B10" s="55">
        <v>2016</v>
      </c>
      <c r="C10" s="34"/>
      <c r="D10" s="56">
        <f>C10*'Emissionsfaktorer mm'!C21/1000</f>
        <v>0</v>
      </c>
      <c r="E10" s="34"/>
      <c r="F10" s="171"/>
      <c r="G10" s="170">
        <f aca="true" t="shared" si="0" ref="G10:G15">E10*F10/1000</f>
        <v>0</v>
      </c>
      <c r="H10" s="58"/>
      <c r="I10" s="173">
        <f>H10*'Emissionsfaktorer mm'!$C$15</f>
        <v>0</v>
      </c>
      <c r="J10" s="170">
        <f>I10*'Emissionsfaktorer mm'!$D$15/1000</f>
        <v>0</v>
      </c>
      <c r="K10" s="34"/>
      <c r="L10" s="174">
        <f>K10*'Emissionsfaktorer mm'!C11/1000</f>
        <v>0</v>
      </c>
      <c r="M10" s="59"/>
      <c r="N10" s="173">
        <f>M10*'Emissionsfaktorer mm'!$E$15</f>
        <v>0</v>
      </c>
      <c r="O10" s="175">
        <f>N10*'Emissionsfaktorer mm'!$F$15/1000</f>
        <v>0</v>
      </c>
      <c r="P10" s="34"/>
      <c r="Q10" s="34"/>
      <c r="R10" s="60"/>
      <c r="S10" s="168">
        <f aca="true" t="shared" si="1" ref="S10:S27">SUM(P10:R10)</f>
        <v>0</v>
      </c>
      <c r="T10" s="170">
        <f>D10+G10+J10+L10+O10</f>
        <v>0</v>
      </c>
      <c r="U10" s="170">
        <f>C10+E10+I10+K10+N10+S10</f>
        <v>0</v>
      </c>
    </row>
    <row r="11" spans="2:21" s="81" customFormat="1" ht="12">
      <c r="B11" s="55">
        <v>2018</v>
      </c>
      <c r="C11" s="34"/>
      <c r="D11" s="56">
        <f>C11*'Emissionsfaktorer mm'!C22/1000</f>
        <v>0</v>
      </c>
      <c r="E11" s="34"/>
      <c r="F11" s="171"/>
      <c r="G11" s="170">
        <f t="shared" si="0"/>
        <v>0</v>
      </c>
      <c r="H11" s="58"/>
      <c r="I11" s="173">
        <f>H11*'Emissionsfaktorer mm'!$C$15</f>
        <v>0</v>
      </c>
      <c r="J11" s="170">
        <f>I11*'Emissionsfaktorer mm'!$D$15/1000</f>
        <v>0</v>
      </c>
      <c r="K11" s="34"/>
      <c r="L11" s="174">
        <f>K11*'Emissionsfaktorer mm'!C12/1000</f>
        <v>0</v>
      </c>
      <c r="M11" s="59"/>
      <c r="N11" s="173">
        <f>M11*'Emissionsfaktorer mm'!$E$15</f>
        <v>0</v>
      </c>
      <c r="O11" s="175">
        <f>N11*'Emissionsfaktorer mm'!$F$15/1000</f>
        <v>0</v>
      </c>
      <c r="P11" s="34"/>
      <c r="Q11" s="34"/>
      <c r="R11" s="60"/>
      <c r="S11" s="168">
        <f t="shared" si="1"/>
        <v>0</v>
      </c>
      <c r="T11" s="170">
        <f>D11+G11+J11+L11+O11</f>
        <v>0</v>
      </c>
      <c r="U11" s="170">
        <f>C11+E11+I11+K11+N11+S11</f>
        <v>0</v>
      </c>
    </row>
    <row r="12" spans="2:21" s="81" customFormat="1" ht="12">
      <c r="B12" s="54" t="s">
        <v>18</v>
      </c>
      <c r="C12" s="53"/>
      <c r="D12" s="52"/>
      <c r="E12" s="52"/>
      <c r="F12" s="52"/>
      <c r="G12" s="52"/>
      <c r="H12" s="52"/>
      <c r="I12" s="52"/>
      <c r="J12" s="52"/>
      <c r="K12" s="52"/>
      <c r="L12" s="52"/>
      <c r="M12" s="53"/>
      <c r="N12" s="53"/>
      <c r="O12" s="64"/>
      <c r="P12" s="53"/>
      <c r="Q12" s="53"/>
      <c r="R12" s="53"/>
      <c r="S12" s="53"/>
      <c r="T12" s="53"/>
      <c r="U12" s="53"/>
    </row>
    <row r="13" spans="2:21" s="81" customFormat="1" ht="12">
      <c r="B13" s="55">
        <v>2014</v>
      </c>
      <c r="C13" s="58"/>
      <c r="D13" s="56">
        <f>C13*'Emissionsfaktorer mm'!C20/1000</f>
        <v>0</v>
      </c>
      <c r="E13" s="58"/>
      <c r="F13" s="57"/>
      <c r="G13" s="170">
        <f t="shared" si="0"/>
        <v>0</v>
      </c>
      <c r="H13" s="58"/>
      <c r="I13" s="173">
        <f>H13*'Emissionsfaktorer mm'!$C$15</f>
        <v>0</v>
      </c>
      <c r="J13" s="170">
        <f>I13*'Emissionsfaktorer mm'!$D$15/1000</f>
        <v>0</v>
      </c>
      <c r="K13" s="58"/>
      <c r="L13" s="174">
        <f>K13*'Emissionsfaktorer mm'!C10/1000</f>
        <v>0</v>
      </c>
      <c r="M13" s="59"/>
      <c r="N13" s="173">
        <f>M13*'Emissionsfaktorer mm'!$E$15</f>
        <v>0</v>
      </c>
      <c r="O13" s="175">
        <f>N13*'Emissionsfaktorer mm'!$F$15/1000</f>
        <v>0</v>
      </c>
      <c r="P13" s="59"/>
      <c r="Q13" s="59"/>
      <c r="R13" s="59"/>
      <c r="S13" s="168">
        <f t="shared" si="1"/>
        <v>0</v>
      </c>
      <c r="T13" s="170">
        <f>D13+G13+J13+L13+O13</f>
        <v>0</v>
      </c>
      <c r="U13" s="170">
        <f>C13+E13+I13+K13+N13+S13</f>
        <v>0</v>
      </c>
    </row>
    <row r="14" spans="2:21" s="81" customFormat="1" ht="12">
      <c r="B14" s="55">
        <v>2016</v>
      </c>
      <c r="C14" s="58"/>
      <c r="D14" s="56">
        <f>C14*'Emissionsfaktorer mm'!C21/1000</f>
        <v>0</v>
      </c>
      <c r="E14" s="58"/>
      <c r="F14" s="57"/>
      <c r="G14" s="170">
        <f t="shared" si="0"/>
        <v>0</v>
      </c>
      <c r="H14" s="58"/>
      <c r="I14" s="173">
        <f>H14*'Emissionsfaktorer mm'!$C$15</f>
        <v>0</v>
      </c>
      <c r="J14" s="170">
        <f>I14*'Emissionsfaktorer mm'!$D$15/1000</f>
        <v>0</v>
      </c>
      <c r="K14" s="58"/>
      <c r="L14" s="174">
        <f>K14*'Emissionsfaktorer mm'!C11/1000</f>
        <v>0</v>
      </c>
      <c r="M14" s="59"/>
      <c r="N14" s="173">
        <f>M14*'Emissionsfaktorer mm'!$E$15</f>
        <v>0</v>
      </c>
      <c r="O14" s="175">
        <f>N14*'Emissionsfaktorer mm'!$F$15/1000</f>
        <v>0</v>
      </c>
      <c r="P14" s="59"/>
      <c r="Q14" s="59"/>
      <c r="R14" s="59"/>
      <c r="S14" s="168">
        <f t="shared" si="1"/>
        <v>0</v>
      </c>
      <c r="T14" s="170">
        <f>D14+G14+J14+L14+O14</f>
        <v>0</v>
      </c>
      <c r="U14" s="170">
        <f>C14+E14+I14+K14+N14+S14</f>
        <v>0</v>
      </c>
    </row>
    <row r="15" spans="2:21" s="81" customFormat="1" ht="12">
      <c r="B15" s="55">
        <v>2018</v>
      </c>
      <c r="C15" s="58"/>
      <c r="D15" s="56">
        <f>C15*'Emissionsfaktorer mm'!C22/1000</f>
        <v>0</v>
      </c>
      <c r="E15" s="58"/>
      <c r="F15" s="57"/>
      <c r="G15" s="170">
        <f t="shared" si="0"/>
        <v>0</v>
      </c>
      <c r="H15" s="58"/>
      <c r="I15" s="173">
        <f>H15*'Emissionsfaktorer mm'!$C$15</f>
        <v>0</v>
      </c>
      <c r="J15" s="170">
        <f>I15*'Emissionsfaktorer mm'!$D$15/1000</f>
        <v>0</v>
      </c>
      <c r="K15" s="58"/>
      <c r="L15" s="174">
        <f>K15*'Emissionsfaktorer mm'!C12/1000</f>
        <v>0</v>
      </c>
      <c r="M15" s="59"/>
      <c r="N15" s="173">
        <f>M15*'Emissionsfaktorer mm'!$E$15</f>
        <v>0</v>
      </c>
      <c r="O15" s="175">
        <f>N15*'Emissionsfaktorer mm'!$F$15/1000</f>
        <v>0</v>
      </c>
      <c r="P15" s="59"/>
      <c r="Q15" s="59"/>
      <c r="R15" s="59"/>
      <c r="S15" s="168">
        <f t="shared" si="1"/>
        <v>0</v>
      </c>
      <c r="T15" s="170">
        <f>D15+G15+J15+L15+O15</f>
        <v>0</v>
      </c>
      <c r="U15" s="170">
        <f>C15+E15+I15+K15+N15+S15</f>
        <v>0</v>
      </c>
    </row>
    <row r="16" spans="2:21" s="81" customFormat="1" ht="12">
      <c r="B16" s="61" t="s">
        <v>104</v>
      </c>
      <c r="C16" s="62"/>
      <c r="D16" s="62"/>
      <c r="E16" s="62"/>
      <c r="F16" s="62"/>
      <c r="G16" s="62"/>
      <c r="H16" s="62"/>
      <c r="I16" s="62"/>
      <c r="J16" s="62"/>
      <c r="K16" s="62"/>
      <c r="L16" s="62"/>
      <c r="M16" s="63"/>
      <c r="N16" s="63"/>
      <c r="O16" s="65"/>
      <c r="P16" s="63"/>
      <c r="Q16" s="63"/>
      <c r="R16" s="63"/>
      <c r="S16" s="63"/>
      <c r="T16" s="63"/>
      <c r="U16" s="63"/>
    </row>
    <row r="17" spans="2:21" s="81" customFormat="1" ht="12">
      <c r="B17" s="55">
        <v>2014</v>
      </c>
      <c r="C17" s="37"/>
      <c r="D17" s="56">
        <f>C17*'Emissionsfaktorer mm'!C20/1000</f>
        <v>0</v>
      </c>
      <c r="E17" s="211"/>
      <c r="F17" s="211"/>
      <c r="G17" s="211"/>
      <c r="H17" s="211"/>
      <c r="I17" s="212"/>
      <c r="J17" s="211"/>
      <c r="K17" s="211"/>
      <c r="L17" s="211"/>
      <c r="M17" s="213"/>
      <c r="N17" s="213"/>
      <c r="O17" s="214"/>
      <c r="P17" s="59"/>
      <c r="Q17" s="213"/>
      <c r="R17" s="59"/>
      <c r="S17" s="168">
        <f t="shared" si="1"/>
        <v>0</v>
      </c>
      <c r="T17" s="170">
        <f>D17</f>
        <v>0</v>
      </c>
      <c r="U17" s="170">
        <f>C17+S17</f>
        <v>0</v>
      </c>
    </row>
    <row r="18" spans="2:21" s="81" customFormat="1" ht="12">
      <c r="B18" s="55">
        <v>2016</v>
      </c>
      <c r="C18" s="37"/>
      <c r="D18" s="56">
        <f>C18*'Emissionsfaktorer mm'!C21/1000</f>
        <v>0</v>
      </c>
      <c r="E18" s="211"/>
      <c r="F18" s="211"/>
      <c r="G18" s="211"/>
      <c r="H18" s="211"/>
      <c r="I18" s="212"/>
      <c r="J18" s="211"/>
      <c r="K18" s="211"/>
      <c r="L18" s="211"/>
      <c r="M18" s="213"/>
      <c r="N18" s="213"/>
      <c r="O18" s="214"/>
      <c r="P18" s="59"/>
      <c r="Q18" s="213"/>
      <c r="R18" s="59"/>
      <c r="S18" s="168">
        <f t="shared" si="1"/>
        <v>0</v>
      </c>
      <c r="T18" s="170">
        <f>D18</f>
        <v>0</v>
      </c>
      <c r="U18" s="170">
        <f>C18+S18</f>
        <v>0</v>
      </c>
    </row>
    <row r="19" spans="2:21" s="81" customFormat="1" ht="12">
      <c r="B19" s="55">
        <v>2018</v>
      </c>
      <c r="C19" s="37"/>
      <c r="D19" s="56">
        <f>C19*'Emissionsfaktorer mm'!C22/1000</f>
        <v>0</v>
      </c>
      <c r="E19" s="211"/>
      <c r="F19" s="211"/>
      <c r="G19" s="211"/>
      <c r="H19" s="211"/>
      <c r="I19" s="212"/>
      <c r="J19" s="211"/>
      <c r="K19" s="211"/>
      <c r="L19" s="211"/>
      <c r="M19" s="213"/>
      <c r="N19" s="213"/>
      <c r="O19" s="214"/>
      <c r="P19" s="59"/>
      <c r="Q19" s="213"/>
      <c r="R19" s="59"/>
      <c r="S19" s="168">
        <f t="shared" si="1"/>
        <v>0</v>
      </c>
      <c r="T19" s="170">
        <f>D19</f>
        <v>0</v>
      </c>
      <c r="U19" s="170">
        <f>C19+S19</f>
        <v>0</v>
      </c>
    </row>
    <row r="20" spans="2:21" s="81" customFormat="1" ht="12">
      <c r="B20" s="54" t="s">
        <v>105</v>
      </c>
      <c r="C20" s="52"/>
      <c r="D20" s="52"/>
      <c r="E20" s="52"/>
      <c r="F20" s="52"/>
      <c r="G20" s="52"/>
      <c r="H20" s="52"/>
      <c r="I20" s="52"/>
      <c r="J20" s="52"/>
      <c r="K20" s="52"/>
      <c r="L20" s="52"/>
      <c r="M20" s="53"/>
      <c r="N20" s="53"/>
      <c r="O20" s="64"/>
      <c r="P20" s="53"/>
      <c r="Q20" s="53"/>
      <c r="R20" s="53"/>
      <c r="S20" s="53"/>
      <c r="T20" s="53"/>
      <c r="U20" s="53"/>
    </row>
    <row r="21" spans="2:21" s="81" customFormat="1" ht="12">
      <c r="B21" s="55">
        <v>2014</v>
      </c>
      <c r="C21" s="211"/>
      <c r="D21" s="211"/>
      <c r="E21" s="34"/>
      <c r="F21" s="171"/>
      <c r="G21" s="170">
        <f>E21*F21/1000</f>
        <v>0</v>
      </c>
      <c r="H21" s="211"/>
      <c r="I21" s="212"/>
      <c r="J21" s="211"/>
      <c r="K21" s="211"/>
      <c r="L21" s="215"/>
      <c r="M21" s="213"/>
      <c r="N21" s="212"/>
      <c r="O21" s="214"/>
      <c r="P21" s="213"/>
      <c r="Q21" s="59"/>
      <c r="R21" s="213"/>
      <c r="S21" s="168">
        <f t="shared" si="1"/>
        <v>0</v>
      </c>
      <c r="T21" s="170">
        <f>G21</f>
        <v>0</v>
      </c>
      <c r="U21" s="170">
        <f>E21+S21</f>
        <v>0</v>
      </c>
    </row>
    <row r="22" spans="2:21" s="81" customFormat="1" ht="12">
      <c r="B22" s="55">
        <v>2016</v>
      </c>
      <c r="C22" s="211"/>
      <c r="D22" s="211"/>
      <c r="E22" s="34"/>
      <c r="F22" s="171"/>
      <c r="G22" s="170">
        <f>E22*F22/1000</f>
        <v>0</v>
      </c>
      <c r="H22" s="211"/>
      <c r="I22" s="212"/>
      <c r="J22" s="211"/>
      <c r="K22" s="211"/>
      <c r="L22" s="215"/>
      <c r="M22" s="213"/>
      <c r="N22" s="212"/>
      <c r="O22" s="214"/>
      <c r="P22" s="213"/>
      <c r="Q22" s="59"/>
      <c r="R22" s="213"/>
      <c r="S22" s="168">
        <f t="shared" si="1"/>
        <v>0</v>
      </c>
      <c r="T22" s="170">
        <f>G22</f>
        <v>0</v>
      </c>
      <c r="U22" s="170">
        <f>E22+S22</f>
        <v>0</v>
      </c>
    </row>
    <row r="23" spans="2:21" s="81" customFormat="1" ht="12">
      <c r="B23" s="55">
        <v>2018</v>
      </c>
      <c r="C23" s="211"/>
      <c r="D23" s="211"/>
      <c r="E23" s="34"/>
      <c r="F23" s="171"/>
      <c r="G23" s="170">
        <f>E23*F23/1000</f>
        <v>0</v>
      </c>
      <c r="H23" s="211"/>
      <c r="I23" s="212"/>
      <c r="J23" s="211"/>
      <c r="K23" s="211"/>
      <c r="L23" s="215"/>
      <c r="M23" s="213"/>
      <c r="N23" s="212"/>
      <c r="O23" s="214"/>
      <c r="P23" s="213"/>
      <c r="Q23" s="59"/>
      <c r="R23" s="213"/>
      <c r="S23" s="168">
        <f t="shared" si="1"/>
        <v>0</v>
      </c>
      <c r="T23" s="170">
        <f>G23</f>
        <v>0</v>
      </c>
      <c r="U23" s="170">
        <f>E23+S23</f>
        <v>0</v>
      </c>
    </row>
    <row r="24" spans="2:21" s="81" customFormat="1" ht="12">
      <c r="B24" s="54" t="s">
        <v>106</v>
      </c>
      <c r="C24" s="52"/>
      <c r="D24" s="52"/>
      <c r="E24" s="52"/>
      <c r="F24" s="52"/>
      <c r="G24" s="52"/>
      <c r="H24" s="52"/>
      <c r="I24" s="52"/>
      <c r="J24" s="52"/>
      <c r="K24" s="52"/>
      <c r="L24" s="52"/>
      <c r="M24" s="53"/>
      <c r="N24" s="53"/>
      <c r="O24" s="64"/>
      <c r="P24" s="53"/>
      <c r="Q24" s="53"/>
      <c r="R24" s="53"/>
      <c r="S24" s="53"/>
      <c r="T24" s="53"/>
      <c r="U24" s="53"/>
    </row>
    <row r="25" spans="2:21" s="81" customFormat="1" ht="12">
      <c r="B25" s="55">
        <v>2014</v>
      </c>
      <c r="C25" s="36"/>
      <c r="D25" s="56">
        <f>C25*'Emissionsfaktorer mm'!C20/1000</f>
        <v>0</v>
      </c>
      <c r="E25" s="36"/>
      <c r="F25" s="172"/>
      <c r="G25" s="170">
        <f>E25*F25/1000</f>
        <v>0</v>
      </c>
      <c r="H25" s="58"/>
      <c r="I25" s="173">
        <f>H25*'Emissionsfaktorer mm'!$C$15</f>
        <v>0</v>
      </c>
      <c r="J25" s="170">
        <f>I25*'Emissionsfaktorer mm'!$D$15/1000</f>
        <v>0</v>
      </c>
      <c r="K25" s="58"/>
      <c r="L25" s="174">
        <f>K25*'Emissionsfaktorer mm'!C10/1000</f>
        <v>0</v>
      </c>
      <c r="M25" s="59"/>
      <c r="N25" s="173">
        <f>M25*'Emissionsfaktorer mm'!$E$15</f>
        <v>0</v>
      </c>
      <c r="O25" s="175">
        <f>N25*'Emissionsfaktorer mm'!$F$15/1000</f>
        <v>0</v>
      </c>
      <c r="P25" s="59"/>
      <c r="Q25" s="59"/>
      <c r="R25" s="59"/>
      <c r="S25" s="168">
        <f t="shared" si="1"/>
        <v>0</v>
      </c>
      <c r="T25" s="170">
        <f>D25+G25+J25+L25+O25</f>
        <v>0</v>
      </c>
      <c r="U25" s="170">
        <f>C25+E25+I25+K25+N25+P25+Q25+R25</f>
        <v>0</v>
      </c>
    </row>
    <row r="26" spans="2:21" s="81" customFormat="1" ht="12">
      <c r="B26" s="55">
        <v>2016</v>
      </c>
      <c r="C26" s="36"/>
      <c r="D26" s="56">
        <f>C26*'Emissionsfaktorer mm'!C21/1000</f>
        <v>0</v>
      </c>
      <c r="E26" s="36"/>
      <c r="F26" s="172"/>
      <c r="G26" s="170">
        <f>E26*F26/1000</f>
        <v>0</v>
      </c>
      <c r="H26" s="58"/>
      <c r="I26" s="173">
        <f>H26*'Emissionsfaktorer mm'!$C$15</f>
        <v>0</v>
      </c>
      <c r="J26" s="170">
        <f>I26*'Emissionsfaktorer mm'!$D$15/1000</f>
        <v>0</v>
      </c>
      <c r="K26" s="58"/>
      <c r="L26" s="174">
        <f>K26*'Emissionsfaktorer mm'!C11/1000</f>
        <v>0</v>
      </c>
      <c r="M26" s="59"/>
      <c r="N26" s="173">
        <f>M26*'Emissionsfaktorer mm'!$E$15</f>
        <v>0</v>
      </c>
      <c r="O26" s="175">
        <f>N26*'Emissionsfaktorer mm'!$F$15/1000</f>
        <v>0</v>
      </c>
      <c r="P26" s="59"/>
      <c r="Q26" s="59"/>
      <c r="R26" s="59"/>
      <c r="S26" s="168">
        <f t="shared" si="1"/>
        <v>0</v>
      </c>
      <c r="T26" s="170">
        <f>D26+G26+J26+L26+O26</f>
        <v>0</v>
      </c>
      <c r="U26" s="170">
        <f>C26+E26+I26+K26+N26+P26+Q26+R26</f>
        <v>0</v>
      </c>
    </row>
    <row r="27" spans="2:21" s="81" customFormat="1" ht="12">
      <c r="B27" s="55">
        <v>2018</v>
      </c>
      <c r="C27" s="36"/>
      <c r="D27" s="56">
        <f>C27*'Emissionsfaktorer mm'!C22/1000</f>
        <v>0</v>
      </c>
      <c r="E27" s="36"/>
      <c r="F27" s="172"/>
      <c r="G27" s="170">
        <f>E27*F27/1000</f>
        <v>0</v>
      </c>
      <c r="H27" s="58"/>
      <c r="I27" s="173">
        <f>H27*'Emissionsfaktorer mm'!$C$15</f>
        <v>0</v>
      </c>
      <c r="J27" s="170">
        <f>I27*'Emissionsfaktorer mm'!$D$15/1000</f>
        <v>0</v>
      </c>
      <c r="K27" s="58"/>
      <c r="L27" s="174">
        <f>K27*'Emissionsfaktorer mm'!C12/1000</f>
        <v>0</v>
      </c>
      <c r="M27" s="59"/>
      <c r="N27" s="173">
        <f>M27*'Emissionsfaktorer mm'!$E$15</f>
        <v>0</v>
      </c>
      <c r="O27" s="175">
        <f>N27*'Emissionsfaktorer mm'!$F$15/1000</f>
        <v>0</v>
      </c>
      <c r="P27" s="59"/>
      <c r="Q27" s="59"/>
      <c r="R27" s="59"/>
      <c r="S27" s="168">
        <f t="shared" si="1"/>
        <v>0</v>
      </c>
      <c r="T27" s="170">
        <f>D27+G27+J27+L27+O27</f>
        <v>0</v>
      </c>
      <c r="U27" s="170">
        <f>C27+E27+I27+K27+N27+P27+Q27+R27</f>
        <v>0</v>
      </c>
    </row>
    <row r="28" spans="2:21" s="81" customFormat="1" ht="12">
      <c r="B28" s="54" t="s">
        <v>15</v>
      </c>
      <c r="C28" s="52"/>
      <c r="D28" s="52"/>
      <c r="E28" s="52"/>
      <c r="F28" s="52"/>
      <c r="G28" s="52"/>
      <c r="H28" s="52"/>
      <c r="I28" s="52"/>
      <c r="J28" s="52"/>
      <c r="K28" s="52"/>
      <c r="L28" s="32"/>
      <c r="M28" s="53"/>
      <c r="N28" s="53"/>
      <c r="O28" s="53"/>
      <c r="P28" s="53"/>
      <c r="Q28" s="53"/>
      <c r="R28" s="53"/>
      <c r="S28" s="53"/>
      <c r="T28" s="54"/>
      <c r="U28" s="53"/>
    </row>
    <row r="29" spans="2:21" s="81" customFormat="1" ht="12">
      <c r="B29" s="55">
        <v>2014</v>
      </c>
      <c r="C29" s="217">
        <f>C9+C13+C17+C25</f>
        <v>0</v>
      </c>
      <c r="D29" s="217">
        <f>D9+D13+D17+D25</f>
        <v>0</v>
      </c>
      <c r="E29" s="217">
        <f>E9+E13+E21+E25</f>
        <v>0</v>
      </c>
      <c r="F29" s="216"/>
      <c r="G29" s="217">
        <f>G9+G13+G21+G25</f>
        <v>0</v>
      </c>
      <c r="H29" s="217">
        <f>H9+H13+H25</f>
        <v>0</v>
      </c>
      <c r="I29" s="217">
        <f>I9+I13+I25</f>
        <v>0</v>
      </c>
      <c r="J29" s="217">
        <f>J9+J13+J25</f>
        <v>0</v>
      </c>
      <c r="K29" s="217">
        <f>K9+K13+K25</f>
        <v>0</v>
      </c>
      <c r="L29" s="217">
        <f>L9+L13+L25</f>
        <v>0</v>
      </c>
      <c r="M29" s="217">
        <f>M9+M13+M25</f>
        <v>0</v>
      </c>
      <c r="N29" s="217">
        <f>N9+N13+N25</f>
        <v>0</v>
      </c>
      <c r="O29" s="217">
        <f>O9+O13+O25</f>
        <v>0</v>
      </c>
      <c r="P29" s="217">
        <f>P9+P13+P17+P25</f>
        <v>0</v>
      </c>
      <c r="Q29" s="217">
        <f>Q9+Q13+Q21+Q25</f>
        <v>0</v>
      </c>
      <c r="R29" s="217">
        <f>R9+R13+R17+R25</f>
        <v>0</v>
      </c>
      <c r="S29" s="217">
        <f>S9+S13+S17+S21+S25</f>
        <v>0</v>
      </c>
      <c r="T29" s="217">
        <f>T9+T13+T17+T21+T25</f>
        <v>0</v>
      </c>
      <c r="U29" s="217">
        <f>U9+U13+U17+U21+U24</f>
        <v>0</v>
      </c>
    </row>
    <row r="30" spans="2:21" s="81" customFormat="1" ht="12">
      <c r="B30" s="55">
        <v>2016</v>
      </c>
      <c r="C30" s="217">
        <f>C10+C14+C18+C26</f>
        <v>0</v>
      </c>
      <c r="D30" s="217">
        <f>D10+D14+D18+D26</f>
        <v>0</v>
      </c>
      <c r="E30" s="217">
        <f>E10+E14+E22+E26</f>
        <v>0</v>
      </c>
      <c r="F30" s="216"/>
      <c r="G30" s="217">
        <f>G10+G14+G22+G26</f>
        <v>0</v>
      </c>
      <c r="H30" s="217">
        <f aca="true" t="shared" si="2" ref="H30:O31">H10+H14+H26</f>
        <v>0</v>
      </c>
      <c r="I30" s="217">
        <f t="shared" si="2"/>
        <v>0</v>
      </c>
      <c r="J30" s="217">
        <f t="shared" si="2"/>
        <v>0</v>
      </c>
      <c r="K30" s="217">
        <f t="shared" si="2"/>
        <v>0</v>
      </c>
      <c r="L30" s="217">
        <f t="shared" si="2"/>
        <v>0</v>
      </c>
      <c r="M30" s="217">
        <f t="shared" si="2"/>
        <v>0</v>
      </c>
      <c r="N30" s="217">
        <f t="shared" si="2"/>
        <v>0</v>
      </c>
      <c r="O30" s="217">
        <f t="shared" si="2"/>
        <v>0</v>
      </c>
      <c r="P30" s="217">
        <f>P10+P14+P18+P26</f>
        <v>0</v>
      </c>
      <c r="Q30" s="217">
        <f>Q10+Q14+Q22+Q26</f>
        <v>0</v>
      </c>
      <c r="R30" s="217">
        <f>R10+R14+R18+R26</f>
        <v>0</v>
      </c>
      <c r="S30" s="217">
        <f>S10+S14+S18+S22+S26</f>
        <v>0</v>
      </c>
      <c r="T30" s="217">
        <f>T10+T14+T18+T22+T26</f>
        <v>0</v>
      </c>
      <c r="U30" s="217">
        <f>U10+U14+U18+U22+U25</f>
        <v>0</v>
      </c>
    </row>
    <row r="31" spans="2:21" s="81" customFormat="1" ht="12">
      <c r="B31" s="55">
        <v>2018</v>
      </c>
      <c r="C31" s="217">
        <f>C11+C15+C19+C27</f>
        <v>0</v>
      </c>
      <c r="D31" s="217">
        <f>D11+D15+D19+D27</f>
        <v>0</v>
      </c>
      <c r="E31" s="217">
        <f>E11+E15+E23+E27</f>
        <v>0</v>
      </c>
      <c r="F31" s="216"/>
      <c r="G31" s="217">
        <f>G11+G15+G23+G27</f>
        <v>0</v>
      </c>
      <c r="H31" s="217">
        <f t="shared" si="2"/>
        <v>0</v>
      </c>
      <c r="I31" s="217">
        <f t="shared" si="2"/>
        <v>0</v>
      </c>
      <c r="J31" s="217">
        <f t="shared" si="2"/>
        <v>0</v>
      </c>
      <c r="K31" s="217">
        <f t="shared" si="2"/>
        <v>0</v>
      </c>
      <c r="L31" s="217">
        <f t="shared" si="2"/>
        <v>0</v>
      </c>
      <c r="M31" s="217">
        <f t="shared" si="2"/>
        <v>0</v>
      </c>
      <c r="N31" s="217">
        <f t="shared" si="2"/>
        <v>0</v>
      </c>
      <c r="O31" s="217">
        <f t="shared" si="2"/>
        <v>0</v>
      </c>
      <c r="P31" s="217">
        <f>P11+P15+P19+P27</f>
        <v>0</v>
      </c>
      <c r="Q31" s="217">
        <f>Q11+Q15+Q23+Q27</f>
        <v>0</v>
      </c>
      <c r="R31" s="217">
        <f>R11+R15+R19+R27</f>
        <v>0</v>
      </c>
      <c r="S31" s="217">
        <f>S11+S15+S19+S23+S27</f>
        <v>0</v>
      </c>
      <c r="T31" s="217">
        <f>T11+T15+T19+T23+T27</f>
        <v>0</v>
      </c>
      <c r="U31" s="217">
        <f>U11+U15+U19+U23+U26</f>
        <v>0</v>
      </c>
    </row>
    <row r="32" spans="2:19" ht="12.75">
      <c r="B32" s="103"/>
      <c r="C32" s="100"/>
      <c r="D32" s="100"/>
      <c r="E32" s="100"/>
      <c r="F32" s="100"/>
      <c r="G32" s="100"/>
      <c r="H32" s="104"/>
      <c r="I32" s="101"/>
      <c r="J32" s="101"/>
      <c r="K32" s="101"/>
      <c r="L32" s="101"/>
      <c r="M32" s="101"/>
      <c r="N32" s="101"/>
      <c r="O32" s="105"/>
      <c r="P32" s="106"/>
      <c r="S32" s="100"/>
    </row>
    <row r="33" spans="2:19" s="107" customFormat="1" ht="12.75">
      <c r="B33" s="108"/>
      <c r="C33" s="109"/>
      <c r="D33" s="109"/>
      <c r="E33" s="109"/>
      <c r="F33" s="109"/>
      <c r="G33" s="108"/>
      <c r="H33" s="110"/>
      <c r="I33" s="108"/>
      <c r="J33" s="109"/>
      <c r="K33" s="109"/>
      <c r="L33" s="109"/>
      <c r="M33" s="109"/>
      <c r="N33" s="109"/>
      <c r="O33" s="111"/>
      <c r="P33" s="109"/>
      <c r="S33" s="109"/>
    </row>
    <row r="34" spans="2:19" s="75" customFormat="1" ht="12.75">
      <c r="B34" s="236"/>
      <c r="C34" s="237"/>
      <c r="D34" s="237"/>
      <c r="E34" s="237"/>
      <c r="F34" s="156"/>
      <c r="G34" s="108"/>
      <c r="H34" s="110"/>
      <c r="I34" s="108"/>
      <c r="J34" s="112"/>
      <c r="K34" s="112"/>
      <c r="L34" s="112"/>
      <c r="M34" s="112"/>
      <c r="N34" s="112"/>
      <c r="O34" s="113"/>
      <c r="P34" s="114"/>
      <c r="S34" s="115"/>
    </row>
    <row r="35" spans="2:19" s="75" customFormat="1" ht="12.75">
      <c r="B35" s="236"/>
      <c r="C35" s="237"/>
      <c r="D35" s="237"/>
      <c r="E35" s="237"/>
      <c r="F35" s="156"/>
      <c r="G35" s="108"/>
      <c r="H35" s="110"/>
      <c r="I35" s="108"/>
      <c r="J35" s="112"/>
      <c r="K35" s="112"/>
      <c r="L35" s="112"/>
      <c r="M35" s="112"/>
      <c r="N35" s="112"/>
      <c r="O35" s="113"/>
      <c r="P35" s="114"/>
      <c r="S35" s="115"/>
    </row>
    <row r="36" spans="2:19" s="75" customFormat="1" ht="12.75">
      <c r="B36" s="236"/>
      <c r="C36" s="237"/>
      <c r="D36" s="237"/>
      <c r="E36" s="237"/>
      <c r="F36" s="156"/>
      <c r="G36" s="108"/>
      <c r="H36" s="110"/>
      <c r="I36" s="108"/>
      <c r="J36" s="112"/>
      <c r="K36" s="112"/>
      <c r="L36" s="112"/>
      <c r="M36" s="112"/>
      <c r="N36" s="112"/>
      <c r="O36" s="113"/>
      <c r="P36" s="114"/>
      <c r="S36" s="115"/>
    </row>
    <row r="37" spans="2:19" s="81" customFormat="1" ht="12">
      <c r="B37" s="116"/>
      <c r="C37" s="117"/>
      <c r="D37" s="117"/>
      <c r="E37" s="117"/>
      <c r="F37" s="117"/>
      <c r="G37" s="118"/>
      <c r="H37" s="104"/>
      <c r="I37" s="119"/>
      <c r="J37" s="119"/>
      <c r="K37" s="119"/>
      <c r="L37" s="119"/>
      <c r="M37" s="119"/>
      <c r="N37" s="119"/>
      <c r="O37" s="105"/>
      <c r="P37" s="120"/>
      <c r="S37" s="118"/>
    </row>
    <row r="38" spans="2:19" ht="12.75">
      <c r="B38" s="121"/>
      <c r="C38" s="122"/>
      <c r="D38" s="122"/>
      <c r="E38" s="122"/>
      <c r="F38" s="122"/>
      <c r="G38" s="100"/>
      <c r="H38" s="104"/>
      <c r="I38" s="101"/>
      <c r="J38" s="101"/>
      <c r="K38" s="101"/>
      <c r="L38" s="101"/>
      <c r="M38" s="101"/>
      <c r="N38" s="101"/>
      <c r="O38" s="105"/>
      <c r="P38" s="106"/>
      <c r="S38" s="100"/>
    </row>
    <row r="39" spans="2:19" ht="12.75">
      <c r="B39" s="103"/>
      <c r="C39" s="100"/>
      <c r="D39" s="100"/>
      <c r="E39" s="100"/>
      <c r="F39" s="100"/>
      <c r="G39" s="100"/>
      <c r="H39" s="104"/>
      <c r="I39" s="101"/>
      <c r="J39" s="101"/>
      <c r="K39" s="101"/>
      <c r="L39" s="101"/>
      <c r="M39" s="101"/>
      <c r="N39" s="101"/>
      <c r="O39" s="105"/>
      <c r="P39" s="106"/>
      <c r="S39" s="100"/>
    </row>
  </sheetData>
  <sheetProtection/>
  <mergeCells count="9">
    <mergeCell ref="B34:E34"/>
    <mergeCell ref="B35:E35"/>
    <mergeCell ref="B36:E36"/>
    <mergeCell ref="B1:U1"/>
    <mergeCell ref="B3:U3"/>
    <mergeCell ref="B5:U5"/>
    <mergeCell ref="E6:G6"/>
    <mergeCell ref="K6:L6"/>
    <mergeCell ref="C6:D6"/>
  </mergeCells>
  <hyperlinks>
    <hyperlink ref="B1" location="Innehåll!A1" display="Tillbaka till innehål"/>
  </hyperlinks>
  <printOptions gridLines="1"/>
  <pageMargins left="0.25" right="0.25" top="0.75" bottom="0.75" header="0.3" footer="0.3"/>
  <pageSetup fitToHeight="1" fitToWidth="1" horizontalDpi="600" verticalDpi="600" orientation="landscape" paperSize="9" scale="80" r:id="rId1"/>
  <headerFooter alignWithMargins="0">
    <oddFooter>&amp;C&amp;F&amp;A</oddFooter>
  </headerFooter>
</worksheet>
</file>

<file path=xl/worksheets/sheet8.xml><?xml version="1.0" encoding="utf-8"?>
<worksheet xmlns="http://schemas.openxmlformats.org/spreadsheetml/2006/main" xmlns:r="http://schemas.openxmlformats.org/officeDocument/2006/relationships">
  <sheetPr>
    <tabColor theme="4" tint="0.7999799847602844"/>
  </sheetPr>
  <dimension ref="B1:M12"/>
  <sheetViews>
    <sheetView zoomScalePageLayoutView="0" workbookViewId="0" topLeftCell="B1">
      <selection activeCell="B3" sqref="B3:M3"/>
    </sheetView>
  </sheetViews>
  <sheetFormatPr defaultColWidth="9.140625" defaultRowHeight="12.75"/>
  <cols>
    <col min="1" max="1" width="1.421875" style="98" customWidth="1"/>
    <col min="2" max="2" width="5.7109375" style="98" customWidth="1"/>
    <col min="3" max="3" width="6.57421875" style="98" customWidth="1"/>
    <col min="4" max="4" width="7.8515625" style="98" customWidth="1"/>
    <col min="5" max="5" width="9.140625" style="98" customWidth="1"/>
    <col min="6" max="6" width="6.8515625" style="98" customWidth="1"/>
    <col min="7" max="7" width="8.140625" style="98" customWidth="1"/>
    <col min="8" max="8" width="7.7109375" style="98" customWidth="1"/>
    <col min="9" max="9" width="6.28125" style="98" customWidth="1"/>
    <col min="10" max="10" width="7.57421875" style="98" customWidth="1"/>
    <col min="11" max="11" width="8.28125" style="98" customWidth="1"/>
    <col min="12" max="12" width="8.8515625" style="98" customWidth="1"/>
    <col min="13" max="16384" width="9.140625" style="98" customWidth="1"/>
  </cols>
  <sheetData>
    <row r="1" spans="2:11" ht="25.5" customHeight="1">
      <c r="B1" s="235" t="s">
        <v>154</v>
      </c>
      <c r="C1" s="235"/>
      <c r="D1" s="235"/>
      <c r="E1" s="235"/>
      <c r="F1" s="235"/>
      <c r="G1" s="235"/>
      <c r="H1" s="235"/>
      <c r="I1" s="235"/>
      <c r="J1" s="235"/>
      <c r="K1" s="235"/>
    </row>
    <row r="2" spans="2:11" ht="14.25" customHeight="1">
      <c r="B2" s="99" t="s">
        <v>107</v>
      </c>
      <c r="C2" s="100"/>
      <c r="D2" s="100"/>
      <c r="E2" s="100"/>
      <c r="F2" s="100"/>
      <c r="G2" s="104"/>
      <c r="H2" s="101"/>
      <c r="I2" s="101"/>
      <c r="J2" s="101"/>
      <c r="K2" s="101"/>
    </row>
    <row r="3" spans="2:13" ht="41.25" customHeight="1">
      <c r="B3" s="286" t="s">
        <v>244</v>
      </c>
      <c r="C3" s="287"/>
      <c r="D3" s="287"/>
      <c r="E3" s="287"/>
      <c r="F3" s="287"/>
      <c r="G3" s="287"/>
      <c r="H3" s="287"/>
      <c r="I3" s="287"/>
      <c r="J3" s="287"/>
      <c r="K3" s="287"/>
      <c r="L3" s="287"/>
      <c r="M3" s="288"/>
    </row>
    <row r="4" ht="6.75" customHeight="1"/>
    <row r="5" spans="2:13" ht="20.25">
      <c r="B5" s="123" t="s">
        <v>223</v>
      </c>
      <c r="C5" s="70"/>
      <c r="D5" s="70"/>
      <c r="E5" s="70"/>
      <c r="F5" s="70"/>
      <c r="G5" s="70"/>
      <c r="H5" s="70"/>
      <c r="I5" s="70"/>
      <c r="J5" s="70"/>
      <c r="K5" s="70"/>
      <c r="L5" s="70"/>
      <c r="M5" s="70"/>
    </row>
    <row r="6" spans="2:13" ht="19.5" customHeight="1">
      <c r="B6" s="153"/>
      <c r="C6" s="241" t="s">
        <v>206</v>
      </c>
      <c r="D6" s="242"/>
      <c r="E6" s="243"/>
      <c r="F6" s="241" t="s">
        <v>215</v>
      </c>
      <c r="G6" s="242"/>
      <c r="H6" s="243"/>
      <c r="I6" s="241" t="s">
        <v>35</v>
      </c>
      <c r="J6" s="242"/>
      <c r="K6" s="243"/>
      <c r="L6" s="281" t="s">
        <v>247</v>
      </c>
      <c r="M6" s="244" t="s">
        <v>124</v>
      </c>
    </row>
    <row r="7" spans="2:13" ht="25.5" customHeight="1">
      <c r="B7" s="153"/>
      <c r="C7" s="74" t="s">
        <v>4</v>
      </c>
      <c r="D7" s="74" t="s">
        <v>5</v>
      </c>
      <c r="E7" s="74" t="s">
        <v>121</v>
      </c>
      <c r="F7" s="157" t="s">
        <v>10</v>
      </c>
      <c r="G7" s="74" t="s">
        <v>5</v>
      </c>
      <c r="H7" s="74" t="s">
        <v>121</v>
      </c>
      <c r="I7" s="157" t="s">
        <v>10</v>
      </c>
      <c r="J7" s="74" t="s">
        <v>5</v>
      </c>
      <c r="K7" s="74" t="s">
        <v>121</v>
      </c>
      <c r="L7" s="280"/>
      <c r="M7" s="245"/>
    </row>
    <row r="8" spans="2:13" ht="12.75">
      <c r="B8" s="153">
        <v>2014</v>
      </c>
      <c r="C8" s="36"/>
      <c r="D8" s="202">
        <f>C8*'Emissionsfaktorer mm'!$C$27</f>
        <v>0</v>
      </c>
      <c r="E8" s="169">
        <f>D8*'Emissionsfaktorer mm'!$D$27/1000</f>
        <v>0</v>
      </c>
      <c r="F8" s="67"/>
      <c r="G8" s="202">
        <f>F8*'Emissionsfaktorer mm'!$F$78/1000</f>
        <v>0</v>
      </c>
      <c r="H8" s="202">
        <f>F8*'Emissionsfaktorer mm'!D72</f>
        <v>0</v>
      </c>
      <c r="I8" s="67"/>
      <c r="J8" s="202">
        <f>I8*'Emissionsfaktorer mm'!$H$78/1000</f>
        <v>0</v>
      </c>
      <c r="K8" s="173">
        <f>I8*'Emissionsfaktorer mm'!G72</f>
        <v>0</v>
      </c>
      <c r="L8" s="202">
        <f>D8+G8+J8</f>
        <v>0</v>
      </c>
      <c r="M8" s="202">
        <f>E8+H8+K8</f>
        <v>0</v>
      </c>
    </row>
    <row r="9" spans="2:13" ht="12.75">
      <c r="B9" s="153">
        <v>2016</v>
      </c>
      <c r="C9" s="36"/>
      <c r="D9" s="202">
        <f>C9*'Emissionsfaktorer mm'!$C$27</f>
        <v>0</v>
      </c>
      <c r="E9" s="169">
        <f>D9*'Emissionsfaktorer mm'!$D$27/1000</f>
        <v>0</v>
      </c>
      <c r="F9" s="67"/>
      <c r="G9" s="202">
        <f>F9*'Emissionsfaktorer mm'!$F$78/1000</f>
        <v>0</v>
      </c>
      <c r="H9" s="202">
        <f>F9*'Emissionsfaktorer mm'!D73</f>
        <v>0</v>
      </c>
      <c r="I9" s="67"/>
      <c r="J9" s="202">
        <f>I9*'Emissionsfaktorer mm'!$H$78/1000</f>
        <v>0</v>
      </c>
      <c r="K9" s="173">
        <f>I9*'Emissionsfaktorer mm'!G73</f>
        <v>0</v>
      </c>
      <c r="L9" s="202">
        <f>D9+G9+J9</f>
        <v>0</v>
      </c>
      <c r="M9" s="202">
        <f>E9+H9+K9</f>
        <v>0</v>
      </c>
    </row>
    <row r="10" spans="2:13" ht="12.75">
      <c r="B10" s="153">
        <v>2018</v>
      </c>
      <c r="C10" s="36"/>
      <c r="D10" s="202">
        <f>C10*'Emissionsfaktorer mm'!$C$27</f>
        <v>0</v>
      </c>
      <c r="E10" s="169">
        <f>D10*'Emissionsfaktorer mm'!$D$27/1000</f>
        <v>0</v>
      </c>
      <c r="F10" s="67"/>
      <c r="G10" s="202">
        <f>F10*'Emissionsfaktorer mm'!$F$78/1000</f>
        <v>0</v>
      </c>
      <c r="H10" s="202">
        <f>F10*'Emissionsfaktorer mm'!D74</f>
        <v>0</v>
      </c>
      <c r="I10" s="67"/>
      <c r="J10" s="202">
        <f>I10*'Emissionsfaktorer mm'!$H$78/1000</f>
        <v>0</v>
      </c>
      <c r="K10" s="173">
        <f>I10*'Emissionsfaktorer mm'!G74</f>
        <v>0</v>
      </c>
      <c r="L10" s="202">
        <f>D10+G10+J10</f>
        <v>0</v>
      </c>
      <c r="M10" s="202">
        <f>E10+H10+K10</f>
        <v>0</v>
      </c>
    </row>
    <row r="12" ht="12.75">
      <c r="B12" s="75"/>
    </row>
  </sheetData>
  <sheetProtection/>
  <mergeCells count="7">
    <mergeCell ref="B1:K1"/>
    <mergeCell ref="C6:E6"/>
    <mergeCell ref="M6:M7"/>
    <mergeCell ref="F6:H6"/>
    <mergeCell ref="I6:K6"/>
    <mergeCell ref="B3:M3"/>
    <mergeCell ref="L6:L7"/>
  </mergeCells>
  <hyperlinks>
    <hyperlink ref="B1" location="Innehåll!A1" display="Tillbaka till innehå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AD13"/>
  <sheetViews>
    <sheetView zoomScalePageLayoutView="0" workbookViewId="0" topLeftCell="A1">
      <pane ySplit="7" topLeftCell="A8" activePane="bottomLeft" state="frozen"/>
      <selection pane="topLeft" activeCell="B154" sqref="B154"/>
      <selection pane="bottomLeft" activeCell="T23" sqref="T23"/>
    </sheetView>
  </sheetViews>
  <sheetFormatPr defaultColWidth="9.140625" defaultRowHeight="12.75"/>
  <cols>
    <col min="1" max="1" width="1.421875" style="79" customWidth="1"/>
    <col min="2" max="2" width="5.140625" style="79" customWidth="1"/>
    <col min="3" max="3" width="4.421875" style="79" customWidth="1"/>
    <col min="4" max="4" width="7.7109375" style="79" customWidth="1"/>
    <col min="5" max="5" width="5.140625" style="79" customWidth="1"/>
    <col min="6" max="6" width="4.421875" style="79" customWidth="1"/>
    <col min="7" max="7" width="7.7109375" style="79" customWidth="1"/>
    <col min="8" max="8" width="5.140625" style="79" customWidth="1"/>
    <col min="9" max="9" width="4.421875" style="79" customWidth="1"/>
    <col min="10" max="10" width="7.7109375" style="79" customWidth="1"/>
    <col min="11" max="11" width="5.140625" style="79" customWidth="1"/>
    <col min="12" max="12" width="4.421875" style="79" customWidth="1"/>
    <col min="13" max="13" width="7.7109375" style="79" customWidth="1"/>
    <col min="14" max="14" width="5.140625" style="79" customWidth="1"/>
    <col min="15" max="15" width="4.421875" style="79" customWidth="1"/>
    <col min="16" max="16" width="7.7109375" style="79" customWidth="1"/>
    <col min="17" max="17" width="5.140625" style="79" customWidth="1"/>
    <col min="18" max="18" width="4.421875" style="79" customWidth="1"/>
    <col min="19" max="19" width="7.7109375" style="79" customWidth="1"/>
    <col min="20" max="20" width="5.140625" style="79" customWidth="1"/>
    <col min="21" max="21" width="4.421875" style="79" customWidth="1"/>
    <col min="22" max="22" width="7.7109375" style="79" customWidth="1"/>
    <col min="23" max="23" width="5.140625" style="79" customWidth="1"/>
    <col min="24" max="24" width="4.421875" style="79" customWidth="1"/>
    <col min="25" max="25" width="7.7109375" style="79" customWidth="1"/>
    <col min="26" max="26" width="5.140625" style="79" customWidth="1"/>
    <col min="27" max="27" width="4.421875" style="79" customWidth="1"/>
    <col min="28" max="28" width="7.7109375" style="79" customWidth="1"/>
    <col min="29" max="29" width="5.140625" style="79" customWidth="1"/>
    <col min="30" max="30" width="7.57421875" style="79" customWidth="1"/>
    <col min="31" max="16384" width="9.140625" style="79" customWidth="1"/>
  </cols>
  <sheetData>
    <row r="1" spans="2:30" ht="30" customHeight="1">
      <c r="B1" s="235" t="s">
        <v>154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row>
    <row r="2" spans="2:30" ht="20.25" customHeight="1">
      <c r="B2" s="99" t="s">
        <v>107</v>
      </c>
      <c r="C2" s="100"/>
      <c r="D2" s="100"/>
      <c r="E2" s="100"/>
      <c r="F2" s="100"/>
      <c r="G2" s="100"/>
      <c r="H2" s="100"/>
      <c r="I2" s="101"/>
      <c r="J2" s="101"/>
      <c r="K2" s="101"/>
      <c r="L2" s="101"/>
      <c r="M2" s="101"/>
      <c r="N2" s="101"/>
      <c r="O2" s="101"/>
      <c r="P2" s="101"/>
      <c r="Q2" s="101"/>
      <c r="R2" s="101"/>
      <c r="S2" s="101"/>
      <c r="T2" s="101"/>
      <c r="U2" s="101"/>
      <c r="V2" s="101"/>
      <c r="W2" s="101"/>
      <c r="X2" s="101"/>
      <c r="Y2" s="101"/>
      <c r="Z2" s="101"/>
      <c r="AA2" s="101"/>
      <c r="AB2" s="101"/>
      <c r="AC2" s="101"/>
      <c r="AD2" s="95"/>
    </row>
    <row r="3" spans="2:30" ht="51" customHeight="1">
      <c r="B3" s="286" t="s">
        <v>213</v>
      </c>
      <c r="C3" s="287"/>
      <c r="D3" s="287"/>
      <c r="E3" s="287"/>
      <c r="F3" s="287"/>
      <c r="G3" s="287"/>
      <c r="H3" s="287"/>
      <c r="I3" s="287"/>
      <c r="J3" s="287"/>
      <c r="K3" s="287"/>
      <c r="L3" s="287"/>
      <c r="M3" s="287"/>
      <c r="N3" s="287"/>
      <c r="O3" s="287"/>
      <c r="P3" s="287"/>
      <c r="Q3" s="287"/>
      <c r="R3" s="287"/>
      <c r="S3" s="289"/>
      <c r="T3" s="289"/>
      <c r="U3" s="289"/>
      <c r="V3" s="289"/>
      <c r="W3" s="289"/>
      <c r="X3" s="289"/>
      <c r="Y3" s="289"/>
      <c r="Z3" s="289"/>
      <c r="AA3" s="289"/>
      <c r="AB3" s="289"/>
      <c r="AC3" s="289"/>
      <c r="AD3" s="290"/>
    </row>
    <row r="4" spans="2:30" ht="5.25"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row>
    <row r="5" spans="2:30" ht="21.75" customHeight="1">
      <c r="B5" s="238" t="s">
        <v>122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02" customFormat="1" ht="15.75" customHeight="1">
      <c r="B6" s="27"/>
      <c r="C6" s="239" t="s">
        <v>158</v>
      </c>
      <c r="D6" s="239"/>
      <c r="E6" s="246"/>
      <c r="F6" s="239" t="s">
        <v>159</v>
      </c>
      <c r="G6" s="239"/>
      <c r="H6" s="246"/>
      <c r="I6" s="239" t="s">
        <v>160</v>
      </c>
      <c r="J6" s="239"/>
      <c r="K6" s="246"/>
      <c r="L6" s="239" t="s">
        <v>161</v>
      </c>
      <c r="M6" s="239"/>
      <c r="N6" s="246"/>
      <c r="O6" s="239" t="s">
        <v>162</v>
      </c>
      <c r="P6" s="239"/>
      <c r="Q6" s="246"/>
      <c r="R6" s="239" t="s">
        <v>163</v>
      </c>
      <c r="S6" s="239"/>
      <c r="T6" s="246"/>
      <c r="U6" s="239" t="s">
        <v>164</v>
      </c>
      <c r="V6" s="239"/>
      <c r="W6" s="246"/>
      <c r="X6" s="239" t="s">
        <v>165</v>
      </c>
      <c r="Y6" s="239"/>
      <c r="Z6" s="246"/>
      <c r="AA6" s="239" t="s">
        <v>166</v>
      </c>
      <c r="AB6" s="239"/>
      <c r="AC6" s="246"/>
      <c r="AD6" s="244" t="s">
        <v>222</v>
      </c>
    </row>
    <row r="7" spans="2:30" s="223" customFormat="1" ht="51" customHeight="1">
      <c r="B7" s="27"/>
      <c r="C7" s="159" t="s">
        <v>120</v>
      </c>
      <c r="D7" s="159" t="s">
        <v>221</v>
      </c>
      <c r="E7" s="159" t="s">
        <v>121</v>
      </c>
      <c r="F7" s="159" t="s">
        <v>120</v>
      </c>
      <c r="G7" s="159" t="s">
        <v>221</v>
      </c>
      <c r="H7" s="159" t="s">
        <v>121</v>
      </c>
      <c r="I7" s="159" t="s">
        <v>120</v>
      </c>
      <c r="J7" s="159" t="s">
        <v>221</v>
      </c>
      <c r="K7" s="159" t="s">
        <v>121</v>
      </c>
      <c r="L7" s="159" t="s">
        <v>120</v>
      </c>
      <c r="M7" s="159" t="s">
        <v>221</v>
      </c>
      <c r="N7" s="159" t="s">
        <v>121</v>
      </c>
      <c r="O7" s="159" t="s">
        <v>120</v>
      </c>
      <c r="P7" s="159" t="s">
        <v>221</v>
      </c>
      <c r="Q7" s="183" t="s">
        <v>121</v>
      </c>
      <c r="R7" s="159" t="s">
        <v>120</v>
      </c>
      <c r="S7" s="159" t="s">
        <v>221</v>
      </c>
      <c r="T7" s="159" t="s">
        <v>121</v>
      </c>
      <c r="U7" s="159" t="s">
        <v>120</v>
      </c>
      <c r="V7" s="159" t="s">
        <v>221</v>
      </c>
      <c r="W7" s="183" t="s">
        <v>121</v>
      </c>
      <c r="X7" s="159" t="s">
        <v>120</v>
      </c>
      <c r="Y7" s="159" t="s">
        <v>221</v>
      </c>
      <c r="Z7" s="183" t="s">
        <v>121</v>
      </c>
      <c r="AA7" s="159" t="s">
        <v>120</v>
      </c>
      <c r="AB7" s="159" t="s">
        <v>221</v>
      </c>
      <c r="AC7" s="183" t="s">
        <v>121</v>
      </c>
      <c r="AD7" s="245"/>
    </row>
    <row r="8" spans="2:30" s="224" customFormat="1" ht="12.75">
      <c r="B8" s="218">
        <v>2014</v>
      </c>
      <c r="C8" s="219"/>
      <c r="D8" s="219"/>
      <c r="E8" s="220">
        <f>_xlfn.IFERROR(C8*VLOOKUP(D8,'Emissionsfaktorer mm'!$C$32:$E$67,3,FALSE)/1000,"")</f>
      </c>
      <c r="F8" s="219"/>
      <c r="G8" s="219"/>
      <c r="H8" s="220">
        <f>_xlfn.IFERROR(F8*VLOOKUP(G8,'Emissionsfaktorer mm'!$C$32:$E$67,3,FALSE)/1000,"")</f>
      </c>
      <c r="I8" s="219"/>
      <c r="J8" s="219"/>
      <c r="K8" s="220">
        <f>_xlfn.IFERROR(I8*VLOOKUP(J8,'Emissionsfaktorer mm'!$C$32:$E$67,3,FALSE)/1000,"")</f>
      </c>
      <c r="L8" s="219"/>
      <c r="M8" s="219"/>
      <c r="N8" s="220">
        <f>_xlfn.IFERROR(L8*VLOOKUP(M8,'Emissionsfaktorer mm'!$C$32:$E$67,3,FALSE)/1000,"")</f>
      </c>
      <c r="O8" s="221"/>
      <c r="P8" s="221"/>
      <c r="Q8" s="220">
        <f>_xlfn.IFERROR(O8*VLOOKUP(P8,'Emissionsfaktorer mm'!$C$32:$E$67,3,FALSE)/1000,"")</f>
      </c>
      <c r="R8" s="221"/>
      <c r="S8" s="221"/>
      <c r="T8" s="220">
        <f>_xlfn.IFERROR(R8*VLOOKUP(S8,'Emissionsfaktorer mm'!$C$32:$E$67,3,FALSE)/1000,"")</f>
      </c>
      <c r="U8" s="221"/>
      <c r="V8" s="221"/>
      <c r="W8" s="220">
        <f>_xlfn.IFERROR(U8*VLOOKUP(V8,'Emissionsfaktorer mm'!$C$32:$E$67,3,FALSE)/1000,"")</f>
      </c>
      <c r="X8" s="221"/>
      <c r="Y8" s="221"/>
      <c r="Z8" s="220">
        <f>_xlfn.IFERROR(X8*VLOOKUP(Y8,'Emissionsfaktorer mm'!$C$32:$E$67,3,FALSE)/1000,"")</f>
      </c>
      <c r="AA8" s="221"/>
      <c r="AB8" s="221"/>
      <c r="AC8" s="220">
        <f>_xlfn.IFERROR(AA8*VLOOKUP(AB8,'Emissionsfaktorer mm'!$C$32:$E$67,3,FALSE)/1000,"")</f>
      </c>
      <c r="AD8" s="222">
        <f>_xlfn.IFERROR(E8+H8+K8+N8+Q8+T8+W8+Z8+AC8+#REF!,"")</f>
      </c>
    </row>
    <row r="9" spans="2:30" s="102" customFormat="1" ht="12.75">
      <c r="B9" s="1">
        <v>2016</v>
      </c>
      <c r="C9" s="207"/>
      <c r="D9" s="207"/>
      <c r="E9" s="208">
        <f>_xlfn.IFERROR(C9*VLOOKUP(D9,'Emissionsfaktorer mm'!$C$32:$E$67,3,FALSE)/1000,"")</f>
      </c>
      <c r="F9" s="207"/>
      <c r="G9" s="207"/>
      <c r="H9" s="208">
        <f>_xlfn.IFERROR(F9*VLOOKUP(G9,'Emissionsfaktorer mm'!$C$32:$E$67,3,FALSE)/1000,"")</f>
      </c>
      <c r="I9" s="207"/>
      <c r="J9" s="207"/>
      <c r="K9" s="208">
        <f>_xlfn.IFERROR(I9*VLOOKUP(J9,'Emissionsfaktorer mm'!$C$32:$E$67,3,FALSE)/1000,"")</f>
      </c>
      <c r="L9" s="207"/>
      <c r="M9" s="207"/>
      <c r="N9" s="208">
        <f>_xlfn.IFERROR(L9*VLOOKUP(M9,'Emissionsfaktorer mm'!$C$32:$E$67,3,FALSE)/1000,"")</f>
      </c>
      <c r="O9" s="209"/>
      <c r="P9" s="209"/>
      <c r="Q9" s="208">
        <f>_xlfn.IFERROR(O9*VLOOKUP(P9,'Emissionsfaktorer mm'!$C$32:$E$67,3,FALSE)/1000,"")</f>
      </c>
      <c r="R9" s="209"/>
      <c r="S9" s="209"/>
      <c r="T9" s="208">
        <f>_xlfn.IFERROR(R9*VLOOKUP(S9,'Emissionsfaktorer mm'!$C$32:$E$67,3,FALSE)/1000,"")</f>
      </c>
      <c r="U9" s="209"/>
      <c r="V9" s="209"/>
      <c r="W9" s="208">
        <f>_xlfn.IFERROR(U9*VLOOKUP(V9,'Emissionsfaktorer mm'!$C$32:$E$67,3,FALSE)/1000,"")</f>
      </c>
      <c r="X9" s="209"/>
      <c r="Y9" s="209"/>
      <c r="Z9" s="208">
        <f>_xlfn.IFERROR(X9*VLOOKUP(Y9,'Emissionsfaktorer mm'!$C$32:$E$67,3,FALSE)/1000,"")</f>
      </c>
      <c r="AA9" s="209"/>
      <c r="AB9" s="209"/>
      <c r="AC9" s="208">
        <f>_xlfn.IFERROR(AA9*VLOOKUP(AB9,'Emissionsfaktorer mm'!$C$32:$E$67,3,FALSE)/1000,"")</f>
      </c>
      <c r="AD9" s="210">
        <f>_xlfn.IFERROR(E9+H9+K9+N9+Q9+T9+W9+Z9+AC9+#REF!,"")</f>
      </c>
    </row>
    <row r="10" spans="2:30" s="102" customFormat="1" ht="12.75">
      <c r="B10" s="1">
        <v>2018</v>
      </c>
      <c r="C10" s="207"/>
      <c r="D10" s="207"/>
      <c r="E10" s="208">
        <f>_xlfn.IFERROR(C10*VLOOKUP(D10,'Emissionsfaktorer mm'!$C$32:$E$67,3,FALSE)/1000,"")</f>
      </c>
      <c r="F10" s="207"/>
      <c r="G10" s="207"/>
      <c r="H10" s="208">
        <f>_xlfn.IFERROR(F10*VLOOKUP(G10,'Emissionsfaktorer mm'!$C$32:$E$67,3,FALSE)/1000,"")</f>
      </c>
      <c r="I10" s="207"/>
      <c r="J10" s="207"/>
      <c r="K10" s="208">
        <f>_xlfn.IFERROR(I10*VLOOKUP(J10,'Emissionsfaktorer mm'!$C$32:$E$67,3,FALSE)/1000,"")</f>
      </c>
      <c r="L10" s="207"/>
      <c r="M10" s="207"/>
      <c r="N10" s="208">
        <f>_xlfn.IFERROR(L10*VLOOKUP(M10,'Emissionsfaktorer mm'!$C$32:$E$67,3,FALSE)/1000,"")</f>
      </c>
      <c r="O10" s="209"/>
      <c r="P10" s="209"/>
      <c r="Q10" s="208">
        <f>_xlfn.IFERROR(O10*VLOOKUP(P10,'Emissionsfaktorer mm'!$C$32:$E$67,3,FALSE)/1000,"")</f>
      </c>
      <c r="R10" s="209"/>
      <c r="S10" s="209"/>
      <c r="T10" s="208">
        <f>_xlfn.IFERROR(R10*VLOOKUP(S10,'Emissionsfaktorer mm'!$C$32:$E$67,3,FALSE)/1000,"")</f>
      </c>
      <c r="U10" s="209"/>
      <c r="V10" s="209"/>
      <c r="W10" s="208">
        <f>_xlfn.IFERROR(U10*VLOOKUP(V10,'Emissionsfaktorer mm'!$C$32:$E$67,3,FALSE)/1000,"")</f>
      </c>
      <c r="X10" s="209"/>
      <c r="Y10" s="209"/>
      <c r="Z10" s="208">
        <f>_xlfn.IFERROR(X10*VLOOKUP(Y10,'Emissionsfaktorer mm'!$C$32:$E$67,3,FALSE)/1000,"")</f>
      </c>
      <c r="AA10" s="209"/>
      <c r="AB10" s="209"/>
      <c r="AC10" s="208">
        <f>_xlfn.IFERROR(AA10*VLOOKUP(AB10,'Emissionsfaktorer mm'!$C$32:$E$67,3,FALSE)/1000,"")</f>
      </c>
      <c r="AD10" s="210">
        <f>_xlfn.IFERROR(E10+H10+K10+N10+Q10+T10+W10+Z10+AC10+#REF!,"")</f>
      </c>
    </row>
    <row r="11" spans="2:29" ht="12.75">
      <c r="B11" s="103"/>
      <c r="C11" s="100"/>
      <c r="D11" s="100"/>
      <c r="E11" s="100"/>
      <c r="F11" s="100"/>
      <c r="G11" s="100"/>
      <c r="H11" s="100"/>
      <c r="I11" s="101"/>
      <c r="J11" s="101"/>
      <c r="K11" s="101"/>
      <c r="L11" s="101"/>
      <c r="M11" s="101"/>
      <c r="N11" s="101"/>
      <c r="O11" s="101"/>
      <c r="P11" s="101"/>
      <c r="Q11" s="101"/>
      <c r="R11" s="101"/>
      <c r="S11" s="101"/>
      <c r="T11" s="101"/>
      <c r="U11" s="101"/>
      <c r="V11" s="101"/>
      <c r="W11" s="101"/>
      <c r="X11" s="101"/>
      <c r="Y11" s="101"/>
      <c r="Z11" s="101"/>
      <c r="AA11" s="101"/>
      <c r="AB11" s="101"/>
      <c r="AC11" s="101"/>
    </row>
    <row r="12" spans="2:29" ht="12.75">
      <c r="B12" s="282" t="s">
        <v>248</v>
      </c>
      <c r="C12" s="100"/>
      <c r="D12" s="100"/>
      <c r="E12" s="100"/>
      <c r="F12" s="100"/>
      <c r="G12" s="100"/>
      <c r="H12" s="100"/>
      <c r="I12" s="101"/>
      <c r="J12" s="101"/>
      <c r="K12" s="101"/>
      <c r="L12" s="101"/>
      <c r="M12" s="101"/>
      <c r="N12" s="101"/>
      <c r="O12" s="101"/>
      <c r="P12" s="101"/>
      <c r="Q12" s="101"/>
      <c r="R12" s="101"/>
      <c r="S12" s="101"/>
      <c r="T12" s="101"/>
      <c r="U12" s="101"/>
      <c r="V12" s="101"/>
      <c r="W12" s="101"/>
      <c r="X12" s="101"/>
      <c r="Y12" s="101"/>
      <c r="Z12" s="101"/>
      <c r="AA12" s="101"/>
      <c r="AB12" s="101"/>
      <c r="AC12" s="101"/>
    </row>
    <row r="13" spans="2:29" ht="12.75">
      <c r="B13" s="103"/>
      <c r="C13" s="100"/>
      <c r="D13" s="100"/>
      <c r="E13" s="100"/>
      <c r="F13" s="100"/>
      <c r="G13" s="100"/>
      <c r="H13" s="100"/>
      <c r="I13" s="101"/>
      <c r="J13" s="101"/>
      <c r="K13" s="101"/>
      <c r="L13" s="101"/>
      <c r="M13" s="101"/>
      <c r="N13" s="101"/>
      <c r="O13" s="101"/>
      <c r="P13" s="101"/>
      <c r="Q13" s="101"/>
      <c r="R13" s="101"/>
      <c r="S13" s="101"/>
      <c r="T13" s="101"/>
      <c r="U13" s="101"/>
      <c r="V13" s="101"/>
      <c r="W13" s="101"/>
      <c r="X13" s="101"/>
      <c r="Y13" s="101"/>
      <c r="Z13" s="101"/>
      <c r="AA13" s="101"/>
      <c r="AB13" s="101"/>
      <c r="AC13" s="101"/>
    </row>
  </sheetData>
  <sheetProtection/>
  <mergeCells count="13">
    <mergeCell ref="B1:AD1"/>
    <mergeCell ref="B5:AD5"/>
    <mergeCell ref="O6:Q6"/>
    <mergeCell ref="R6:T6"/>
    <mergeCell ref="U6:W6"/>
    <mergeCell ref="X6:Z6"/>
    <mergeCell ref="AA6:AC6"/>
    <mergeCell ref="AD6:AD7"/>
    <mergeCell ref="B3:AD3"/>
    <mergeCell ref="C6:E6"/>
    <mergeCell ref="F6:H6"/>
    <mergeCell ref="L6:N6"/>
    <mergeCell ref="I6:K6"/>
  </mergeCells>
  <hyperlinks>
    <hyperlink ref="B1" location="Innehåll!A1" display="Tillbaka till innehål"/>
  </hyperlinks>
  <printOptions gridLines="1"/>
  <pageMargins left="0.25" right="0.25" top="0.75" bottom="0.75" header="0.3" footer="0.3"/>
  <pageSetup fitToHeight="1" fitToWidth="1" horizontalDpi="600" verticalDpi="600" orientation="landscape" paperSize="9" scale="85" r:id="rId1"/>
  <headerFooter alignWithMargins="0">
    <oddFooter>&amp;C&amp;F&amp;A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Jönköpings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Pernilla Thor</dc:creator>
  <cp:keywords/>
  <dc:description/>
  <cp:lastModifiedBy>Annelie Wiklund</cp:lastModifiedBy>
  <cp:lastPrinted>2019-01-21T13:03:26Z</cp:lastPrinted>
  <dcterms:created xsi:type="dcterms:W3CDTF">2008-05-16T07:02:43Z</dcterms:created>
  <dcterms:modified xsi:type="dcterms:W3CDTF">2019-01-21T14:26:04Z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